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capcd.org\shares\Groups\ENGR\WP\ERCs\Offsets Project\Post Workgroup\Report\Clean Tech Fund Analyses\"/>
    </mc:Choice>
  </mc:AlternateContent>
  <bookViews>
    <workbookView xWindow="240" yWindow="240" windowWidth="18060" windowHeight="6930" activeTab="3"/>
  </bookViews>
  <sheets>
    <sheet name="Summary" sheetId="3" r:id="rId1"/>
    <sheet name="Documentation" sheetId="5" r:id="rId2"/>
    <sheet name="Active Ag Reg List" sheetId="1" r:id="rId3"/>
    <sheet name="Cost" sheetId="4" r:id="rId4"/>
  </sheets>
  <calcPr calcId="152511"/>
</workbook>
</file>

<file path=xl/calcChain.xml><?xml version="1.0" encoding="utf-8"?>
<calcChain xmlns="http://schemas.openxmlformats.org/spreadsheetml/2006/main">
  <c r="AQ84" i="1" l="1"/>
  <c r="AO34" i="1"/>
  <c r="AN3" i="1"/>
  <c r="AR167" i="1" l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AP167" i="1"/>
  <c r="AP166" i="1"/>
  <c r="AP165" i="1"/>
  <c r="AP163" i="1"/>
  <c r="AP162" i="1"/>
  <c r="AP161" i="1"/>
  <c r="AP160" i="1"/>
  <c r="AP157" i="1"/>
  <c r="AP156" i="1"/>
  <c r="AP155" i="1"/>
  <c r="AP154" i="1"/>
  <c r="AP152" i="1"/>
  <c r="AP151" i="1"/>
  <c r="AP150" i="1"/>
  <c r="AP149" i="1"/>
  <c r="AP147" i="1"/>
  <c r="AP146" i="1"/>
  <c r="AP145" i="1"/>
  <c r="AP144" i="1"/>
  <c r="AP143" i="1"/>
  <c r="AP142" i="1"/>
  <c r="AP141" i="1"/>
  <c r="AP139" i="1"/>
  <c r="AP138" i="1"/>
  <c r="AP137" i="1"/>
  <c r="AP136" i="1"/>
  <c r="AP133" i="1"/>
  <c r="AP132" i="1"/>
  <c r="AP131" i="1"/>
  <c r="AP130" i="1"/>
  <c r="AP129" i="1"/>
  <c r="AP128" i="1"/>
  <c r="AP125" i="1"/>
  <c r="AP124" i="1"/>
  <c r="AP123" i="1"/>
  <c r="AP122" i="1"/>
  <c r="AP121" i="1"/>
  <c r="AP120" i="1"/>
  <c r="AP119" i="1"/>
  <c r="AP118" i="1"/>
  <c r="AP117" i="1"/>
  <c r="AP115" i="1"/>
  <c r="AP114" i="1"/>
  <c r="AP113" i="1"/>
  <c r="AP112" i="1"/>
  <c r="AP111" i="1"/>
  <c r="AP110" i="1"/>
  <c r="AP108" i="1"/>
  <c r="AP107" i="1"/>
  <c r="AP106" i="1"/>
  <c r="AP105" i="1"/>
  <c r="AP102" i="1"/>
  <c r="AP101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5" i="1"/>
  <c r="AP23" i="1"/>
  <c r="AP18" i="1"/>
  <c r="AP17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N167" i="1"/>
  <c r="AN165" i="1"/>
  <c r="AN163" i="1"/>
  <c r="AN162" i="1"/>
  <c r="AN161" i="1"/>
  <c r="AN160" i="1"/>
  <c r="AN157" i="1"/>
  <c r="AN156" i="1"/>
  <c r="AN155" i="1"/>
  <c r="AN154" i="1"/>
  <c r="AN152" i="1"/>
  <c r="AN151" i="1"/>
  <c r="AN150" i="1"/>
  <c r="AN149" i="1"/>
  <c r="AN147" i="1"/>
  <c r="AN146" i="1"/>
  <c r="AN145" i="1"/>
  <c r="AN144" i="1"/>
  <c r="AN143" i="1"/>
  <c r="AN142" i="1"/>
  <c r="AN141" i="1"/>
  <c r="AN139" i="1"/>
  <c r="AN138" i="1"/>
  <c r="AN137" i="1"/>
  <c r="AN136" i="1"/>
  <c r="AN133" i="1"/>
  <c r="AN132" i="1"/>
  <c r="AN131" i="1"/>
  <c r="AN130" i="1"/>
  <c r="AN129" i="1"/>
  <c r="AN128" i="1"/>
  <c r="AN125" i="1"/>
  <c r="AN124" i="1"/>
  <c r="AN123" i="1"/>
  <c r="AN122" i="1"/>
  <c r="AN121" i="1"/>
  <c r="AN120" i="1"/>
  <c r="AN119" i="1"/>
  <c r="AN118" i="1"/>
  <c r="AN117" i="1"/>
  <c r="AN115" i="1"/>
  <c r="AN114" i="1"/>
  <c r="AN113" i="1"/>
  <c r="AN112" i="1"/>
  <c r="AN111" i="1"/>
  <c r="AN110" i="1"/>
  <c r="AN108" i="1"/>
  <c r="AN107" i="1"/>
  <c r="AN106" i="1"/>
  <c r="AN105" i="1"/>
  <c r="AN102" i="1"/>
  <c r="AN101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5" i="1"/>
  <c r="AN23" i="1"/>
  <c r="AN18" i="1"/>
  <c r="AN17" i="1"/>
  <c r="AN15" i="1"/>
  <c r="AN14" i="1"/>
  <c r="AN13" i="1"/>
  <c r="AN12" i="1"/>
  <c r="AN10" i="1"/>
  <c r="AN9" i="1"/>
  <c r="AN8" i="1"/>
  <c r="AN7" i="1"/>
  <c r="AN6" i="1"/>
  <c r="AN5" i="1"/>
  <c r="AN4" i="1"/>
  <c r="AN126" i="1" l="1"/>
  <c r="AN168" i="1"/>
  <c r="AP77" i="1"/>
  <c r="C15" i="3" s="1"/>
  <c r="C19" i="3" s="1"/>
  <c r="AP126" i="1"/>
  <c r="C16" i="3" s="1"/>
  <c r="C20" i="3" s="1"/>
  <c r="AR126" i="1"/>
  <c r="C28" i="3" s="1"/>
  <c r="C32" i="3" s="1"/>
  <c r="AR168" i="1"/>
  <c r="C29" i="3" s="1"/>
  <c r="C33" i="3" s="1"/>
  <c r="AN77" i="1"/>
  <c r="C4" i="3" s="1"/>
  <c r="AN28" i="1"/>
  <c r="C3" i="3" s="1"/>
  <c r="AP168" i="1"/>
  <c r="C17" i="3" s="1"/>
  <c r="C21" i="3" s="1"/>
  <c r="AR28" i="1"/>
  <c r="C26" i="3" s="1"/>
  <c r="C30" i="3" s="1"/>
  <c r="AR77" i="1"/>
  <c r="C27" i="3" s="1"/>
  <c r="C31" i="3" s="1"/>
  <c r="C5" i="3"/>
  <c r="C9" i="3"/>
  <c r="C6" i="3"/>
  <c r="C10" i="3"/>
  <c r="C7" i="3"/>
  <c r="AP28" i="1"/>
  <c r="C14" i="3"/>
  <c r="C18" i="3" s="1"/>
  <c r="C8" i="3" l="1"/>
  <c r="F35" i="4"/>
  <c r="F36" i="4" s="1"/>
  <c r="D31" i="4"/>
  <c r="D32" i="4" s="1"/>
  <c r="F44" i="4" l="1"/>
  <c r="F42" i="4"/>
  <c r="F43" i="4"/>
  <c r="F41" i="4"/>
  <c r="H10" i="4"/>
  <c r="H9" i="4"/>
  <c r="H8" i="4"/>
  <c r="AG28" i="1" l="1"/>
  <c r="AO128" i="1" l="1"/>
  <c r="AS165" i="1"/>
  <c r="AT165" i="1" s="1"/>
  <c r="AQ165" i="1"/>
  <c r="AO165" i="1"/>
  <c r="AS163" i="1"/>
  <c r="AT163" i="1" s="1"/>
  <c r="AQ163" i="1"/>
  <c r="AO163" i="1"/>
  <c r="AS161" i="1"/>
  <c r="AT161" i="1" s="1"/>
  <c r="AQ161" i="1"/>
  <c r="AO161" i="1"/>
  <c r="AS156" i="1"/>
  <c r="AT156" i="1" s="1"/>
  <c r="AQ156" i="1"/>
  <c r="AO156" i="1"/>
  <c r="AS155" i="1"/>
  <c r="AT155" i="1" s="1"/>
  <c r="AQ155" i="1"/>
  <c r="AO155" i="1"/>
  <c r="AS150" i="1"/>
  <c r="AT150" i="1" s="1"/>
  <c r="AQ150" i="1"/>
  <c r="AO150" i="1"/>
  <c r="AS149" i="1"/>
  <c r="AT149" i="1" s="1"/>
  <c r="AQ149" i="1"/>
  <c r="AO149" i="1"/>
  <c r="AS147" i="1"/>
  <c r="AT147" i="1" s="1"/>
  <c r="AQ147" i="1"/>
  <c r="AO147" i="1"/>
  <c r="AS143" i="1"/>
  <c r="AT143" i="1" s="1"/>
  <c r="AQ143" i="1"/>
  <c r="AO143" i="1"/>
  <c r="AS142" i="1"/>
  <c r="AT142" i="1" s="1"/>
  <c r="AQ142" i="1"/>
  <c r="AO142" i="1"/>
  <c r="AS141" i="1"/>
  <c r="AT141" i="1" s="1"/>
  <c r="AQ141" i="1"/>
  <c r="AO141" i="1"/>
  <c r="AS136" i="1"/>
  <c r="AT136" i="1" s="1"/>
  <c r="AQ136" i="1"/>
  <c r="AO136" i="1"/>
  <c r="AS132" i="1"/>
  <c r="AT132" i="1" s="1"/>
  <c r="AQ132" i="1"/>
  <c r="AO132" i="1"/>
  <c r="AS130" i="1"/>
  <c r="AT130" i="1" s="1"/>
  <c r="AQ130" i="1"/>
  <c r="AO130" i="1"/>
  <c r="AS167" i="1"/>
  <c r="AT167" i="1" s="1"/>
  <c r="AQ167" i="1"/>
  <c r="AO167" i="1"/>
  <c r="AS162" i="1"/>
  <c r="AT162" i="1" s="1"/>
  <c r="AQ162" i="1"/>
  <c r="AO162" i="1"/>
  <c r="AS160" i="1"/>
  <c r="AT160" i="1" s="1"/>
  <c r="AQ160" i="1"/>
  <c r="AO160" i="1"/>
  <c r="AS157" i="1"/>
  <c r="AT157" i="1" s="1"/>
  <c r="AQ157" i="1"/>
  <c r="AO157" i="1"/>
  <c r="AS154" i="1"/>
  <c r="AT154" i="1" s="1"/>
  <c r="AQ154" i="1"/>
  <c r="AO154" i="1"/>
  <c r="AS152" i="1"/>
  <c r="AT152" i="1" s="1"/>
  <c r="AQ152" i="1"/>
  <c r="AO152" i="1"/>
  <c r="AS151" i="1"/>
  <c r="AT151" i="1" s="1"/>
  <c r="AQ151" i="1"/>
  <c r="AO151" i="1"/>
  <c r="AS146" i="1"/>
  <c r="AT146" i="1" s="1"/>
  <c r="AQ146" i="1"/>
  <c r="AO146" i="1"/>
  <c r="AS145" i="1"/>
  <c r="AT145" i="1" s="1"/>
  <c r="AQ145" i="1"/>
  <c r="AO145" i="1"/>
  <c r="AS144" i="1"/>
  <c r="AT144" i="1" s="1"/>
  <c r="AQ144" i="1"/>
  <c r="AO144" i="1"/>
  <c r="AS139" i="1"/>
  <c r="AT139" i="1" s="1"/>
  <c r="AQ139" i="1"/>
  <c r="AO139" i="1"/>
  <c r="AS138" i="1"/>
  <c r="AT138" i="1" s="1"/>
  <c r="AQ138" i="1"/>
  <c r="AO138" i="1"/>
  <c r="AS137" i="1"/>
  <c r="AT137" i="1" s="1"/>
  <c r="AQ137" i="1"/>
  <c r="AO137" i="1"/>
  <c r="AS133" i="1"/>
  <c r="AT133" i="1" s="1"/>
  <c r="AQ133" i="1"/>
  <c r="AO133" i="1"/>
  <c r="AS131" i="1"/>
  <c r="AT131" i="1" s="1"/>
  <c r="AQ131" i="1"/>
  <c r="AO131" i="1"/>
  <c r="AS129" i="1"/>
  <c r="AT129" i="1" s="1"/>
  <c r="AQ129" i="1"/>
  <c r="AO129" i="1"/>
  <c r="AS128" i="1"/>
  <c r="AQ128" i="1"/>
  <c r="AG77" i="1"/>
  <c r="AQ168" i="1" l="1"/>
  <c r="AT128" i="1"/>
  <c r="AS168" i="1"/>
  <c r="AO168" i="1"/>
  <c r="AG126" i="1" l="1"/>
  <c r="AT116" i="1"/>
  <c r="AT109" i="1"/>
  <c r="AT104" i="1"/>
  <c r="AT103" i="1"/>
  <c r="AT100" i="1"/>
  <c r="AT99" i="1"/>
  <c r="AT98" i="1"/>
  <c r="AT97" i="1"/>
  <c r="AT96" i="1"/>
  <c r="AT95" i="1"/>
  <c r="AT94" i="1"/>
  <c r="AT79" i="1"/>
  <c r="AT27" i="1"/>
  <c r="AT26" i="1"/>
  <c r="AT76" i="1"/>
  <c r="AT75" i="1"/>
  <c r="AT74" i="1"/>
  <c r="AT73" i="1"/>
  <c r="AT72" i="1"/>
  <c r="AT64" i="1"/>
  <c r="AT24" i="1"/>
  <c r="AT22" i="1"/>
  <c r="AT21" i="1"/>
  <c r="AT20" i="1"/>
  <c r="AT19" i="1"/>
  <c r="AT16" i="1"/>
  <c r="AS3" i="1"/>
  <c r="AT3" i="1" s="1"/>
  <c r="AQ3" i="1"/>
  <c r="AO3" i="1"/>
  <c r="AS125" i="1"/>
  <c r="AT125" i="1" s="1"/>
  <c r="AQ125" i="1"/>
  <c r="AO125" i="1"/>
  <c r="AS124" i="1"/>
  <c r="AT124" i="1" s="1"/>
  <c r="AQ124" i="1"/>
  <c r="AO124" i="1"/>
  <c r="AS123" i="1"/>
  <c r="AT123" i="1" s="1"/>
  <c r="AQ123" i="1"/>
  <c r="AO123" i="1"/>
  <c r="AS122" i="1"/>
  <c r="AT122" i="1" s="1"/>
  <c r="AQ122" i="1"/>
  <c r="AO122" i="1"/>
  <c r="AS121" i="1"/>
  <c r="AT121" i="1" s="1"/>
  <c r="AQ121" i="1"/>
  <c r="AO121" i="1"/>
  <c r="AS120" i="1"/>
  <c r="AT120" i="1" s="1"/>
  <c r="AQ120" i="1"/>
  <c r="AO120" i="1"/>
  <c r="AS119" i="1"/>
  <c r="AT119" i="1" s="1"/>
  <c r="AQ119" i="1"/>
  <c r="AO119" i="1"/>
  <c r="AS118" i="1"/>
  <c r="AT118" i="1" s="1"/>
  <c r="AQ118" i="1"/>
  <c r="AO118" i="1"/>
  <c r="AS117" i="1"/>
  <c r="AT117" i="1" s="1"/>
  <c r="AQ117" i="1"/>
  <c r="AO117" i="1"/>
  <c r="AS115" i="1"/>
  <c r="AT115" i="1" s="1"/>
  <c r="AQ115" i="1"/>
  <c r="AO115" i="1"/>
  <c r="AS114" i="1"/>
  <c r="AT114" i="1" s="1"/>
  <c r="AQ114" i="1"/>
  <c r="AO114" i="1"/>
  <c r="AS113" i="1"/>
  <c r="AT113" i="1" s="1"/>
  <c r="AQ113" i="1"/>
  <c r="AO113" i="1"/>
  <c r="AS112" i="1"/>
  <c r="AT112" i="1" s="1"/>
  <c r="AQ112" i="1"/>
  <c r="AO112" i="1"/>
  <c r="AS111" i="1"/>
  <c r="AT111" i="1" s="1"/>
  <c r="AQ111" i="1"/>
  <c r="AO111" i="1"/>
  <c r="AS110" i="1"/>
  <c r="AT110" i="1" s="1"/>
  <c r="AQ110" i="1"/>
  <c r="AO110" i="1"/>
  <c r="AS108" i="1"/>
  <c r="AT108" i="1" s="1"/>
  <c r="AQ108" i="1"/>
  <c r="AO108" i="1"/>
  <c r="AS107" i="1"/>
  <c r="AT107" i="1" s="1"/>
  <c r="AQ107" i="1"/>
  <c r="AO107" i="1"/>
  <c r="AS106" i="1"/>
  <c r="AT106" i="1" s="1"/>
  <c r="AQ106" i="1"/>
  <c r="AO106" i="1"/>
  <c r="AS105" i="1"/>
  <c r="AT105" i="1" s="1"/>
  <c r="AQ105" i="1"/>
  <c r="AO105" i="1"/>
  <c r="AS102" i="1"/>
  <c r="AT102" i="1" s="1"/>
  <c r="AQ102" i="1"/>
  <c r="AO102" i="1"/>
  <c r="AS101" i="1"/>
  <c r="AT101" i="1" s="1"/>
  <c r="AQ101" i="1"/>
  <c r="AO101" i="1"/>
  <c r="AS92" i="1"/>
  <c r="AT92" i="1" s="1"/>
  <c r="AQ92" i="1"/>
  <c r="AO92" i="1"/>
  <c r="AS91" i="1"/>
  <c r="AT91" i="1" s="1"/>
  <c r="AQ91" i="1"/>
  <c r="AO91" i="1"/>
  <c r="AS90" i="1"/>
  <c r="AT90" i="1" s="1"/>
  <c r="AQ90" i="1"/>
  <c r="AO90" i="1"/>
  <c r="AS89" i="1"/>
  <c r="AT89" i="1" s="1"/>
  <c r="AQ89" i="1"/>
  <c r="AO89" i="1"/>
  <c r="AS88" i="1"/>
  <c r="AT88" i="1" s="1"/>
  <c r="AQ88" i="1"/>
  <c r="AO88" i="1"/>
  <c r="AS87" i="1"/>
  <c r="AT87" i="1" s="1"/>
  <c r="AQ87" i="1"/>
  <c r="AO87" i="1"/>
  <c r="AS86" i="1"/>
  <c r="AT86" i="1" s="1"/>
  <c r="AQ86" i="1"/>
  <c r="AO86" i="1"/>
  <c r="AS85" i="1"/>
  <c r="AT85" i="1" s="1"/>
  <c r="AQ85" i="1"/>
  <c r="AO85" i="1"/>
  <c r="AS84" i="1"/>
  <c r="AT84" i="1" s="1"/>
  <c r="AO84" i="1"/>
  <c r="AS83" i="1"/>
  <c r="AT83" i="1" s="1"/>
  <c r="AQ83" i="1"/>
  <c r="AO83" i="1"/>
  <c r="AS82" i="1"/>
  <c r="AT82" i="1" s="1"/>
  <c r="AQ82" i="1"/>
  <c r="AO82" i="1"/>
  <c r="AS81" i="1"/>
  <c r="AT81" i="1" s="1"/>
  <c r="AQ81" i="1"/>
  <c r="AO81" i="1"/>
  <c r="AS80" i="1"/>
  <c r="AT80" i="1" s="1"/>
  <c r="AQ80" i="1"/>
  <c r="AO80" i="1"/>
  <c r="AS25" i="1"/>
  <c r="AT25" i="1" s="1"/>
  <c r="AQ25" i="1"/>
  <c r="AO25" i="1"/>
  <c r="AS71" i="1"/>
  <c r="AT71" i="1" s="1"/>
  <c r="AQ71" i="1"/>
  <c r="AO71" i="1"/>
  <c r="AS70" i="1"/>
  <c r="AT70" i="1" s="1"/>
  <c r="AQ70" i="1"/>
  <c r="AO70" i="1"/>
  <c r="AS69" i="1"/>
  <c r="AT69" i="1" s="1"/>
  <c r="AQ69" i="1"/>
  <c r="AO69" i="1"/>
  <c r="AS68" i="1"/>
  <c r="AT68" i="1" s="1"/>
  <c r="AQ68" i="1"/>
  <c r="AO68" i="1"/>
  <c r="AS67" i="1"/>
  <c r="AT67" i="1" s="1"/>
  <c r="AQ67" i="1"/>
  <c r="AO67" i="1"/>
  <c r="AS66" i="1"/>
  <c r="AT66" i="1" s="1"/>
  <c r="AQ66" i="1"/>
  <c r="AO66" i="1"/>
  <c r="AS65" i="1"/>
  <c r="AQ65" i="1"/>
  <c r="AO65" i="1"/>
  <c r="AS63" i="1"/>
  <c r="AT63" i="1" s="1"/>
  <c r="AQ63" i="1"/>
  <c r="AO63" i="1"/>
  <c r="AS62" i="1"/>
  <c r="AT62" i="1" s="1"/>
  <c r="AQ62" i="1"/>
  <c r="AO62" i="1"/>
  <c r="AS61" i="1"/>
  <c r="AT61" i="1" s="1"/>
  <c r="AQ61" i="1"/>
  <c r="AO61" i="1"/>
  <c r="AS60" i="1"/>
  <c r="AT60" i="1" s="1"/>
  <c r="AQ60" i="1"/>
  <c r="AO60" i="1"/>
  <c r="AS59" i="1"/>
  <c r="AT59" i="1" s="1"/>
  <c r="AQ59" i="1"/>
  <c r="AO59" i="1"/>
  <c r="AS58" i="1"/>
  <c r="AT58" i="1" s="1"/>
  <c r="AQ58" i="1"/>
  <c r="AO58" i="1"/>
  <c r="AS57" i="1"/>
  <c r="AT57" i="1" s="1"/>
  <c r="AQ57" i="1"/>
  <c r="AO57" i="1"/>
  <c r="AS56" i="1"/>
  <c r="AT56" i="1" s="1"/>
  <c r="AQ56" i="1"/>
  <c r="AO56" i="1"/>
  <c r="AS55" i="1"/>
  <c r="AT55" i="1" s="1"/>
  <c r="AQ55" i="1"/>
  <c r="AO55" i="1"/>
  <c r="AS54" i="1"/>
  <c r="AT54" i="1" s="1"/>
  <c r="AQ54" i="1"/>
  <c r="AO54" i="1"/>
  <c r="AS53" i="1"/>
  <c r="AT53" i="1" s="1"/>
  <c r="AQ53" i="1"/>
  <c r="AO53" i="1"/>
  <c r="AS52" i="1"/>
  <c r="AT52" i="1" s="1"/>
  <c r="AQ52" i="1"/>
  <c r="AO52" i="1"/>
  <c r="AS51" i="1"/>
  <c r="AT51" i="1" s="1"/>
  <c r="AQ51" i="1"/>
  <c r="AO51" i="1"/>
  <c r="AS50" i="1"/>
  <c r="AT50" i="1" s="1"/>
  <c r="AQ50" i="1"/>
  <c r="AO50" i="1"/>
  <c r="AS49" i="1"/>
  <c r="AT49" i="1" s="1"/>
  <c r="AQ49" i="1"/>
  <c r="AO49" i="1"/>
  <c r="AS48" i="1"/>
  <c r="AT48" i="1" s="1"/>
  <c r="AQ48" i="1"/>
  <c r="AO48" i="1"/>
  <c r="AS47" i="1"/>
  <c r="AT47" i="1" s="1"/>
  <c r="AQ47" i="1"/>
  <c r="AO47" i="1"/>
  <c r="AS46" i="1"/>
  <c r="AT46" i="1" s="1"/>
  <c r="AQ46" i="1"/>
  <c r="AO46" i="1"/>
  <c r="AS45" i="1"/>
  <c r="AT45" i="1" s="1"/>
  <c r="AQ45" i="1"/>
  <c r="AO45" i="1"/>
  <c r="AS44" i="1"/>
  <c r="AT44" i="1" s="1"/>
  <c r="AQ44" i="1"/>
  <c r="AO44" i="1"/>
  <c r="AS43" i="1"/>
  <c r="AT43" i="1" s="1"/>
  <c r="AQ43" i="1"/>
  <c r="AO43" i="1"/>
  <c r="AS42" i="1"/>
  <c r="AT42" i="1" s="1"/>
  <c r="AQ42" i="1"/>
  <c r="AO42" i="1"/>
  <c r="AS41" i="1"/>
  <c r="AT41" i="1" s="1"/>
  <c r="AQ41" i="1"/>
  <c r="AO41" i="1"/>
  <c r="AS40" i="1"/>
  <c r="AT40" i="1" s="1"/>
  <c r="AQ40" i="1"/>
  <c r="AO40" i="1"/>
  <c r="AS39" i="1"/>
  <c r="AT39" i="1" s="1"/>
  <c r="AQ39" i="1"/>
  <c r="AO39" i="1"/>
  <c r="AS38" i="1"/>
  <c r="AT38" i="1" s="1"/>
  <c r="AQ38" i="1"/>
  <c r="AO38" i="1"/>
  <c r="AS37" i="1"/>
  <c r="AT37" i="1" s="1"/>
  <c r="AQ37" i="1"/>
  <c r="AO37" i="1"/>
  <c r="AS36" i="1"/>
  <c r="AT36" i="1" s="1"/>
  <c r="AQ36" i="1"/>
  <c r="AO36" i="1"/>
  <c r="AS35" i="1"/>
  <c r="AT35" i="1" s="1"/>
  <c r="AQ35" i="1"/>
  <c r="AO35" i="1"/>
  <c r="AS34" i="1"/>
  <c r="AT34" i="1" s="1"/>
  <c r="AQ34" i="1"/>
  <c r="AS33" i="1"/>
  <c r="AT33" i="1" s="1"/>
  <c r="AQ33" i="1"/>
  <c r="AO33" i="1"/>
  <c r="AS32" i="1"/>
  <c r="AT32" i="1" s="1"/>
  <c r="AQ32" i="1"/>
  <c r="AO32" i="1"/>
  <c r="AS31" i="1"/>
  <c r="AT31" i="1" s="1"/>
  <c r="AQ31" i="1"/>
  <c r="AO31" i="1"/>
  <c r="AS30" i="1"/>
  <c r="AT30" i="1" s="1"/>
  <c r="AQ30" i="1"/>
  <c r="AO30" i="1"/>
  <c r="AS23" i="1"/>
  <c r="AT23" i="1" s="1"/>
  <c r="AQ23" i="1"/>
  <c r="AO23" i="1"/>
  <c r="AS18" i="1"/>
  <c r="AT18" i="1" s="1"/>
  <c r="AQ18" i="1"/>
  <c r="AO18" i="1"/>
  <c r="AS17" i="1"/>
  <c r="AQ17" i="1"/>
  <c r="AO17" i="1"/>
  <c r="AS15" i="1"/>
  <c r="AT15" i="1" s="1"/>
  <c r="AQ15" i="1"/>
  <c r="AO15" i="1"/>
  <c r="AS14" i="1"/>
  <c r="AT14" i="1" s="1"/>
  <c r="AQ14" i="1"/>
  <c r="AO14" i="1"/>
  <c r="AS13" i="1"/>
  <c r="AT13" i="1" s="1"/>
  <c r="AQ13" i="1"/>
  <c r="AO13" i="1"/>
  <c r="AS12" i="1"/>
  <c r="AT12" i="1" s="1"/>
  <c r="AQ12" i="1"/>
  <c r="AO12" i="1"/>
  <c r="AS11" i="1"/>
  <c r="AT11" i="1" s="1"/>
  <c r="AQ11" i="1"/>
  <c r="AO11" i="1"/>
  <c r="AS10" i="1"/>
  <c r="AT10" i="1" s="1"/>
  <c r="AQ10" i="1"/>
  <c r="AO10" i="1"/>
  <c r="AS9" i="1"/>
  <c r="AT9" i="1" s="1"/>
  <c r="AQ9" i="1"/>
  <c r="AO9" i="1"/>
  <c r="AS8" i="1"/>
  <c r="AT8" i="1" s="1"/>
  <c r="AQ8" i="1"/>
  <c r="AO8" i="1"/>
  <c r="AS7" i="1"/>
  <c r="AT7" i="1" s="1"/>
  <c r="AQ7" i="1"/>
  <c r="AO7" i="1"/>
  <c r="AS6" i="1"/>
  <c r="AT6" i="1" s="1"/>
  <c r="AQ6" i="1"/>
  <c r="AO6" i="1"/>
  <c r="AS5" i="1"/>
  <c r="AT5" i="1" s="1"/>
  <c r="AQ5" i="1"/>
  <c r="AO5" i="1"/>
  <c r="AS4" i="1"/>
  <c r="AT4" i="1" s="1"/>
  <c r="AQ4" i="1"/>
  <c r="AO4" i="1"/>
  <c r="AO28" i="1" l="1"/>
  <c r="E3" i="3" s="1"/>
  <c r="AO77" i="1"/>
  <c r="E4" i="3" s="1"/>
  <c r="AQ28" i="1"/>
  <c r="E26" i="3" s="1"/>
  <c r="E30" i="3" s="1"/>
  <c r="AS77" i="1"/>
  <c r="AQ77" i="1"/>
  <c r="E27" i="3" s="1"/>
  <c r="E31" i="3" s="1"/>
  <c r="AT17" i="1"/>
  <c r="AS28" i="1"/>
  <c r="AG168" i="1"/>
  <c r="AO93" i="1"/>
  <c r="AO126" i="1" s="1"/>
  <c r="E5" i="3" s="1"/>
  <c r="AT65" i="1"/>
  <c r="AQ93" i="1"/>
  <c r="AS93" i="1"/>
  <c r="AT93" i="1" s="1"/>
  <c r="E14" i="3" l="1"/>
  <c r="E17" i="3"/>
  <c r="E21" i="3" s="1"/>
  <c r="E29" i="3"/>
  <c r="E33" i="3" s="1"/>
  <c r="E6" i="3"/>
  <c r="E10" i="3" s="1"/>
  <c r="E18" i="3"/>
  <c r="E9" i="3"/>
  <c r="E8" i="3"/>
  <c r="E15" i="3"/>
  <c r="AT28" i="1"/>
  <c r="G41" i="4" s="1"/>
  <c r="H41" i="4" s="1"/>
  <c r="B14" i="3" s="1"/>
  <c r="AT77" i="1"/>
  <c r="G42" i="4" s="1"/>
  <c r="H42" i="4" s="1"/>
  <c r="AQ126" i="1"/>
  <c r="E28" i="3" s="1"/>
  <c r="E32" i="3" s="1"/>
  <c r="AT126" i="1"/>
  <c r="AS126" i="1"/>
  <c r="F27" i="3" l="1"/>
  <c r="F31" i="3" s="1"/>
  <c r="B31" i="3"/>
  <c r="B27" i="3"/>
  <c r="F26" i="3"/>
  <c r="F30" i="3" s="1"/>
  <c r="B26" i="3"/>
  <c r="B30" i="3"/>
  <c r="B18" i="3"/>
  <c r="B9" i="3"/>
  <c r="F15" i="3"/>
  <c r="F19" i="3" s="1"/>
  <c r="F4" i="3"/>
  <c r="F8" i="3" s="1"/>
  <c r="E19" i="3"/>
  <c r="B19" i="3" s="1"/>
  <c r="F14" i="3"/>
  <c r="F18" i="3" s="1"/>
  <c r="F3" i="3"/>
  <c r="F7" i="3" s="1"/>
  <c r="B8" i="3"/>
  <c r="E7" i="3"/>
  <c r="B7" i="3" s="1"/>
  <c r="B3" i="3"/>
  <c r="E16" i="3"/>
  <c r="B15" i="3"/>
  <c r="B4" i="3"/>
  <c r="AT168" i="1"/>
  <c r="G44" i="4" s="1"/>
  <c r="H44" i="4" s="1"/>
  <c r="B29" i="3" s="1"/>
  <c r="G43" i="4"/>
  <c r="H43" i="4" s="1"/>
  <c r="B33" i="3" l="1"/>
  <c r="F28" i="3"/>
  <c r="F32" i="3" s="1"/>
  <c r="B32" i="3"/>
  <c r="B28" i="3"/>
  <c r="F29" i="3"/>
  <c r="F33" i="3" s="1"/>
  <c r="B21" i="3"/>
  <c r="E20" i="3"/>
  <c r="B20" i="3" s="1"/>
  <c r="F16" i="3"/>
  <c r="F20" i="3" s="1"/>
  <c r="F5" i="3"/>
  <c r="F9" i="3" s="1"/>
  <c r="F17" i="3"/>
  <c r="F21" i="3" s="1"/>
  <c r="F6" i="3"/>
  <c r="F10" i="3" s="1"/>
  <c r="B10" i="3"/>
  <c r="B16" i="3"/>
  <c r="B5" i="3"/>
  <c r="B6" i="3"/>
  <c r="B17" i="3"/>
</calcChain>
</file>

<file path=xl/sharedStrings.xml><?xml version="1.0" encoding="utf-8"?>
<sst xmlns="http://schemas.openxmlformats.org/spreadsheetml/2006/main" count="4726" uniqueCount="1466">
  <si>
    <t>Doc Type</t>
  </si>
  <si>
    <t>Permit Number</t>
  </si>
  <si>
    <t>Permit Suffix</t>
  </si>
  <si>
    <t>Permit Status</t>
  </si>
  <si>
    <t>Device No</t>
  </si>
  <si>
    <t>Application Date</t>
  </si>
  <si>
    <t>Final Issued Date</t>
  </si>
  <si>
    <t>Company Name</t>
  </si>
  <si>
    <t>Operator Company Name</t>
  </si>
  <si>
    <t>New In Use</t>
  </si>
  <si>
    <t>Engine Use</t>
  </si>
  <si>
    <t>Stationary Portable ATCM</t>
  </si>
  <si>
    <t>Facility No</t>
  </si>
  <si>
    <t>Facility Desc</t>
  </si>
  <si>
    <t>Facility Address</t>
  </si>
  <si>
    <t>Facility City</t>
  </si>
  <si>
    <t>Assessor Parcel Number</t>
  </si>
  <si>
    <t>Coordinate System</t>
  </si>
  <si>
    <t>Coordinates</t>
  </si>
  <si>
    <t>Located Within One Quarter Mile Of RSHArea</t>
  </si>
  <si>
    <t>Remote Engine</t>
  </si>
  <si>
    <t>Is ESGenerator Exempt</t>
  </si>
  <si>
    <t>Is Rental Unit</t>
  </si>
  <si>
    <t>Make</t>
  </si>
  <si>
    <t>Model</t>
  </si>
  <si>
    <t>Serial No</t>
  </si>
  <si>
    <t>Operator ID</t>
  </si>
  <si>
    <t>Physical Size</t>
  </si>
  <si>
    <t>Model Year</t>
  </si>
  <si>
    <t>EPAEngine Tier</t>
  </si>
  <si>
    <t>EPAEngine Family</t>
  </si>
  <si>
    <t>Annual Hours</t>
  </si>
  <si>
    <t>Reg</t>
  </si>
  <si>
    <t>12456</t>
  </si>
  <si>
    <t>110972</t>
  </si>
  <si>
    <t>Acquistapace Farms</t>
  </si>
  <si>
    <t>In-Use</t>
  </si>
  <si>
    <t>Water Well Pump</t>
  </si>
  <si>
    <t>Stationary ATCM</t>
  </si>
  <si>
    <t>10943</t>
  </si>
  <si>
    <t>1615 W. Main Street</t>
  </si>
  <si>
    <t>Santa Maria</t>
  </si>
  <si>
    <t>LatLong</t>
  </si>
  <si>
    <t>34 deg 55 min 21.410 sec N, 120 deg 33 min 47.740 sec W</t>
  </si>
  <si>
    <t>0</t>
  </si>
  <si>
    <t>Deutz</t>
  </si>
  <si>
    <t>BF 6M 1013 CP</t>
  </si>
  <si>
    <t>00368955</t>
  </si>
  <si>
    <t>01/01/1999</t>
  </si>
  <si>
    <t>1</t>
  </si>
  <si>
    <t>XDZXL07.1004</t>
  </si>
  <si>
    <t>12530</t>
  </si>
  <si>
    <t>01</t>
  </si>
  <si>
    <t>Active</t>
  </si>
  <si>
    <t>111248</t>
  </si>
  <si>
    <t>01/09/2009</t>
  </si>
  <si>
    <t>01/14/2009</t>
  </si>
  <si>
    <t>Farmers' West</t>
  </si>
  <si>
    <t>InUse</t>
  </si>
  <si>
    <t>Electrical Power</t>
  </si>
  <si>
    <t>10967</t>
  </si>
  <si>
    <t>5300 Foothill Road</t>
  </si>
  <si>
    <t>Carpinteria</t>
  </si>
  <si>
    <t>001-020-030, 001-020-031, 001-020-006, 001-020-032</t>
  </si>
  <si>
    <t>34 deg 24 min 38.400 sec N, 119 deg 30 min 24.320 sec W</t>
  </si>
  <si>
    <t>Caterpillar</t>
  </si>
  <si>
    <t>3306 D1</t>
  </si>
  <si>
    <t>85Z00878</t>
  </si>
  <si>
    <t>01/01/2003</t>
  </si>
  <si>
    <t>2</t>
  </si>
  <si>
    <t>N/A</t>
  </si>
  <si>
    <t>01/15/2009</t>
  </si>
  <si>
    <t>Innovative Produce, Inc.</t>
  </si>
  <si>
    <t>Booster Pump</t>
  </si>
  <si>
    <t>10962</t>
  </si>
  <si>
    <t>2325 Bonita Lateral Road</t>
  </si>
  <si>
    <t>117-160-22, 117-160-02, 117-020-16</t>
  </si>
  <si>
    <t>34 deg 58 min 22.280 sec N, 120 deg 29 min 47.130 sec W</t>
  </si>
  <si>
    <t>John Deere</t>
  </si>
  <si>
    <t>4045TF150</t>
  </si>
  <si>
    <t>01/01/1997</t>
  </si>
  <si>
    <t>n/a</t>
  </si>
  <si>
    <t>12511</t>
  </si>
  <si>
    <t>111221</t>
  </si>
  <si>
    <t>T04045T885294</t>
  </si>
  <si>
    <t>01/01/2002</t>
  </si>
  <si>
    <t/>
  </si>
  <si>
    <t>12512</t>
  </si>
  <si>
    <t>111222</t>
  </si>
  <si>
    <t>T04045T744298</t>
  </si>
  <si>
    <t>111291</t>
  </si>
  <si>
    <t>Sierra Madre Farms</t>
  </si>
  <si>
    <t>Mesa Vineyard Management</t>
  </si>
  <si>
    <t>New</t>
  </si>
  <si>
    <t>Irrigation Pump</t>
  </si>
  <si>
    <t>10980</t>
  </si>
  <si>
    <t>2570 Prell Road</t>
  </si>
  <si>
    <t>34 deg 53 min 54.460 sec N, 120 deg 21 min 23.130 sec W</t>
  </si>
  <si>
    <t>Cummins</t>
  </si>
  <si>
    <t>QSB6.7</t>
  </si>
  <si>
    <t>73087159</t>
  </si>
  <si>
    <t>01/01/2010</t>
  </si>
  <si>
    <t>ACEL0409AAC</t>
  </si>
  <si>
    <t>111289</t>
  </si>
  <si>
    <t>Sierra Madre Ranch Holdings, LLC.</t>
  </si>
  <si>
    <t>10979</t>
  </si>
  <si>
    <t>34 deg 54 min 20.460 sec N, 120 deg 22 min 4.990 sec W</t>
  </si>
  <si>
    <t>73089688</t>
  </si>
  <si>
    <t>ACEXL0409AAC</t>
  </si>
  <si>
    <t>111290</t>
  </si>
  <si>
    <t>TCD914L06</t>
  </si>
  <si>
    <t>08842218</t>
  </si>
  <si>
    <t>06/01/2010</t>
  </si>
  <si>
    <t>ADZXL06.5074</t>
  </si>
  <si>
    <t>Los Alamos</t>
  </si>
  <si>
    <t>Pre-1996</t>
  </si>
  <si>
    <t>Cambria Vineyards</t>
  </si>
  <si>
    <t>11048</t>
  </si>
  <si>
    <t>Cambria Vineyards - Byron</t>
  </si>
  <si>
    <t>5475 Chardonnay Lane</t>
  </si>
  <si>
    <t>129-220-052</t>
  </si>
  <si>
    <t>34 deg 51 min 36.070 sec N, 120 deg 14 min 47.060 sec W</t>
  </si>
  <si>
    <t>13602</t>
  </si>
  <si>
    <t>01/24/2011</t>
  </si>
  <si>
    <t>01/27/2011</t>
  </si>
  <si>
    <t>129-010-07</t>
  </si>
  <si>
    <t>3</t>
  </si>
  <si>
    <t>13603</t>
  </si>
  <si>
    <t>129-020-040</t>
  </si>
  <si>
    <t>34 deg 54 min 56.340 sec N, 120 deg 21 min 24.640 sec W</t>
  </si>
  <si>
    <t>13604</t>
  </si>
  <si>
    <t>129-020-058, 129-020-062, 129-020-063</t>
  </si>
  <si>
    <t>110880</t>
  </si>
  <si>
    <t>Ruby Farm, Inc.</t>
  </si>
  <si>
    <t>10933</t>
  </si>
  <si>
    <t>Ruby Farm, Inc. - 1955 A Street</t>
  </si>
  <si>
    <t>1955 A Street</t>
  </si>
  <si>
    <t>117-770-01</t>
  </si>
  <si>
    <t>34 deg 55 min 11.000 sec N, 120 deg 28 min 7.640 sec W</t>
  </si>
  <si>
    <t>4045HF285C</t>
  </si>
  <si>
    <t>PE4045L136582</t>
  </si>
  <si>
    <t>AJDX106.8117</t>
  </si>
  <si>
    <t>03/05/2008</t>
  </si>
  <si>
    <t>6081HF070</t>
  </si>
  <si>
    <t>6068TF275</t>
  </si>
  <si>
    <t>01/01/2005</t>
  </si>
  <si>
    <t>4</t>
  </si>
  <si>
    <t>01/01/2004</t>
  </si>
  <si>
    <t>River Edge Farms</t>
  </si>
  <si>
    <t>01/01/2008</t>
  </si>
  <si>
    <t>Guadalupe</t>
  </si>
  <si>
    <t>F6L913</t>
  </si>
  <si>
    <t>01/01/1998</t>
  </si>
  <si>
    <t>Babe Farms, Inc.</t>
  </si>
  <si>
    <t>10940</t>
  </si>
  <si>
    <t>Babe Farms</t>
  </si>
  <si>
    <t>1485 N. Blosser Road</t>
  </si>
  <si>
    <t>117-170-050</t>
  </si>
  <si>
    <t>D914L05</t>
  </si>
  <si>
    <t>Lompoc</t>
  </si>
  <si>
    <t>Detroit</t>
  </si>
  <si>
    <t>353</t>
  </si>
  <si>
    <t>Other</t>
  </si>
  <si>
    <t>Maricopa</t>
  </si>
  <si>
    <t>F4L912</t>
  </si>
  <si>
    <t>F6L914</t>
  </si>
  <si>
    <t>13639</t>
  </si>
  <si>
    <t>02</t>
  </si>
  <si>
    <t>386253</t>
  </si>
  <si>
    <t>02/14/2013</t>
  </si>
  <si>
    <t>03/29/2013</t>
  </si>
  <si>
    <t>Grimmway Enterprises, Inc.</t>
  </si>
  <si>
    <t>11428</t>
  </si>
  <si>
    <t>Grimmway Farms - Serrano 01 (PE242)</t>
  </si>
  <si>
    <t xml:space="preserve"> Serrano 01 (PE242) </t>
  </si>
  <si>
    <t>Cuyama</t>
  </si>
  <si>
    <t>149-170-12 &amp; 13</t>
  </si>
  <si>
    <t>DecimalLatLong</t>
  </si>
  <si>
    <t>None</t>
  </si>
  <si>
    <t>C6.6 ACERT</t>
  </si>
  <si>
    <t>66601162</t>
  </si>
  <si>
    <t>PE242</t>
  </si>
  <si>
    <t>01/01/2006</t>
  </si>
  <si>
    <t>6PKXL06.6PJ1</t>
  </si>
  <si>
    <t>12491</t>
  </si>
  <si>
    <t>386200</t>
  </si>
  <si>
    <t>11401</t>
  </si>
  <si>
    <t>Grimmway Farms - Harvey Russell North Yard (PE213)</t>
  </si>
  <si>
    <t xml:space="preserve"> Harvey Russell North Yard (PE029) </t>
  </si>
  <si>
    <t>149-160-32</t>
  </si>
  <si>
    <t>3056E</t>
  </si>
  <si>
    <t>35602163</t>
  </si>
  <si>
    <t>PE213</t>
  </si>
  <si>
    <t>5PKXL06.0VK1</t>
  </si>
  <si>
    <t>12492</t>
  </si>
  <si>
    <t>114792</t>
  </si>
  <si>
    <t>11317</t>
  </si>
  <si>
    <t>Grimmway - Simon/Foothill (PE029,PE211,PE297)</t>
  </si>
  <si>
    <t xml:space="preserve"> Simon/Foothill (PE211, PE213, PE297) </t>
  </si>
  <si>
    <t>149-170-13</t>
  </si>
  <si>
    <t>35602161</t>
  </si>
  <si>
    <t>PE211</t>
  </si>
  <si>
    <t>13632</t>
  </si>
  <si>
    <t>03</t>
  </si>
  <si>
    <t>386256</t>
  </si>
  <si>
    <t>149-310-002</t>
  </si>
  <si>
    <t>3306DIT</t>
  </si>
  <si>
    <t>64Z30489</t>
  </si>
  <si>
    <t>PE029</t>
  </si>
  <si>
    <t>01/01/2000</t>
  </si>
  <si>
    <t>YCPXL10.5MRF</t>
  </si>
  <si>
    <t>02/19/2008</t>
  </si>
  <si>
    <t>03/19/2008</t>
  </si>
  <si>
    <t>12493</t>
  </si>
  <si>
    <t>111009</t>
  </si>
  <si>
    <t>149-150-23</t>
  </si>
  <si>
    <t>34 deg 54 min 18.241 sec N, 119 deg 34 min 6.715 sec W</t>
  </si>
  <si>
    <t>C27 ACERT</t>
  </si>
  <si>
    <t>TWM00522</t>
  </si>
  <si>
    <t>PE297</t>
  </si>
  <si>
    <t>01/01/2007</t>
  </si>
  <si>
    <t>7CPXL27.0ESL</t>
  </si>
  <si>
    <t>13629</t>
  </si>
  <si>
    <t>111186</t>
  </si>
  <si>
    <t>02/24/2011</t>
  </si>
  <si>
    <t>03/03/2011</t>
  </si>
  <si>
    <t>Colli Farms Inc.</t>
  </si>
  <si>
    <t>10958</t>
  </si>
  <si>
    <t>Colli Farms Inc</t>
  </si>
  <si>
    <t>830 Foxen Canyon Road</t>
  </si>
  <si>
    <t>34 deg 55 min 11.730 sec N, 120 deg 21 min 38.910 sec W</t>
  </si>
  <si>
    <t>4045HF285</t>
  </si>
  <si>
    <t>PE4045L136578</t>
  </si>
  <si>
    <t>AJDXL06.8117</t>
  </si>
  <si>
    <t>111192</t>
  </si>
  <si>
    <t>Gold Coast Farms, Inc.</t>
  </si>
  <si>
    <t>10959</t>
  </si>
  <si>
    <t>Gold Coast Farms</t>
  </si>
  <si>
    <t>851 S. St, Highway 1</t>
  </si>
  <si>
    <t>113-070-07 00 3</t>
  </si>
  <si>
    <t>8821685</t>
  </si>
  <si>
    <t>8DZXL06.5095</t>
  </si>
  <si>
    <t>111191</t>
  </si>
  <si>
    <t>113-070-07-00 3</t>
  </si>
  <si>
    <t>D914L06</t>
  </si>
  <si>
    <t>8836660</t>
  </si>
  <si>
    <t>ADZXL06.5075</t>
  </si>
  <si>
    <t>12501</t>
  </si>
  <si>
    <t>111197</t>
  </si>
  <si>
    <t>02/26/2008</t>
  </si>
  <si>
    <t>Apache Canyon Ranch</t>
  </si>
  <si>
    <t>10960</t>
  </si>
  <si>
    <t>096-211-044</t>
  </si>
  <si>
    <t>34 deg 54 min 17.665 sec N, 119 deg 31 min 5.519 sec W</t>
  </si>
  <si>
    <t>6C8.3-P</t>
  </si>
  <si>
    <t>46177286</t>
  </si>
  <si>
    <t>2CEXL0505AAA</t>
  </si>
  <si>
    <t>12502</t>
  </si>
  <si>
    <t>111196</t>
  </si>
  <si>
    <t>149-170-09</t>
  </si>
  <si>
    <t>34 deg 53 min 14.326 sec N, 119 deg 30 min 53.962 sec W</t>
  </si>
  <si>
    <t>46177287</t>
  </si>
  <si>
    <t>12503</t>
  </si>
  <si>
    <t>111195</t>
  </si>
  <si>
    <t>149-170-10</t>
  </si>
  <si>
    <t>34 deg 53 min 47.835 sec N, 119 deg 30 min 20.442 sec W</t>
  </si>
  <si>
    <t>8666246</t>
  </si>
  <si>
    <t>2DZXL05.7011</t>
  </si>
  <si>
    <t>12504</t>
  </si>
  <si>
    <t>111194</t>
  </si>
  <si>
    <t>8666244</t>
  </si>
  <si>
    <t>12505</t>
  </si>
  <si>
    <t>111193</t>
  </si>
  <si>
    <t>F4L914</t>
  </si>
  <si>
    <t>874618</t>
  </si>
  <si>
    <t>6DZXL06.5042</t>
  </si>
  <si>
    <t>12508</t>
  </si>
  <si>
    <t>111214</t>
  </si>
  <si>
    <t>Bradley Land Co.</t>
  </si>
  <si>
    <t>10961</t>
  </si>
  <si>
    <t>129-010-001</t>
  </si>
  <si>
    <t>34 deg 53 min 45.600 sec N, 120 deg 23 min 57.200 sec W</t>
  </si>
  <si>
    <t>Volvo Penta</t>
  </si>
  <si>
    <t>TWD740VE</t>
  </si>
  <si>
    <t>tbd</t>
  </si>
  <si>
    <t>01/01/2001</t>
  </si>
  <si>
    <t>12509</t>
  </si>
  <si>
    <t>111215</t>
  </si>
  <si>
    <t>QSM11-0</t>
  </si>
  <si>
    <t>30094709</t>
  </si>
  <si>
    <t>05/14/2008</t>
  </si>
  <si>
    <t>11023</t>
  </si>
  <si>
    <t>Grimmway - Erro Dairy Ranch (PE293)</t>
  </si>
  <si>
    <t>111229</t>
  </si>
  <si>
    <t>02/28/2008</t>
  </si>
  <si>
    <t>05/20/2008</t>
  </si>
  <si>
    <t>B &amp; D Farms Inc.</t>
  </si>
  <si>
    <t>10963</t>
  </si>
  <si>
    <t>B &amp; D Farms - Eleventh Street</t>
  </si>
  <si>
    <t>Eleventh Street</t>
  </si>
  <si>
    <t>113-040-01-00, 115-020-15-00, 115-043-02-00</t>
  </si>
  <si>
    <t>4045TF280</t>
  </si>
  <si>
    <t>126028</t>
  </si>
  <si>
    <t>11/22/2010</t>
  </si>
  <si>
    <t>AJDXL04.5112</t>
  </si>
  <si>
    <t>12517</t>
  </si>
  <si>
    <t>111233</t>
  </si>
  <si>
    <t>Teixeira Farms, Inc.</t>
  </si>
  <si>
    <t>02468</t>
  </si>
  <si>
    <t>285 Ray Road</t>
  </si>
  <si>
    <t xml:space="preserve">Santa Maria </t>
  </si>
  <si>
    <t>6068</t>
  </si>
  <si>
    <t>T060680885473</t>
  </si>
  <si>
    <t>12520</t>
  </si>
  <si>
    <t>111237</t>
  </si>
  <si>
    <t>Sutter Home Vineyards</t>
  </si>
  <si>
    <t>10965</t>
  </si>
  <si>
    <t>Los Alamos Vineyard</t>
  </si>
  <si>
    <t>8090 Cat Canyon Road</t>
  </si>
  <si>
    <t>101-300-06</t>
  </si>
  <si>
    <t>34 deg 45 min 3.090 sec N, 120 deg 15 min 28.280 sec W</t>
  </si>
  <si>
    <t>Isuzu</t>
  </si>
  <si>
    <t>AA-4JG1T</t>
  </si>
  <si>
    <t>4JG1-325692</t>
  </si>
  <si>
    <t>02/01/2007</t>
  </si>
  <si>
    <t>7SZXL03.1GTA</t>
  </si>
  <si>
    <t>111230</t>
  </si>
  <si>
    <t>126030</t>
  </si>
  <si>
    <t>12515</t>
  </si>
  <si>
    <t>111231</t>
  </si>
  <si>
    <t>11047</t>
  </si>
  <si>
    <t>B &amp; D Farms - Flowers Street</t>
  </si>
  <si>
    <t>Flowers Street</t>
  </si>
  <si>
    <t>113-040-02-00</t>
  </si>
  <si>
    <t>34 deg 58 min 21.170 sec N, 120 deg 33 min 33.080 sec W</t>
  </si>
  <si>
    <t>4045D</t>
  </si>
  <si>
    <t>T077732</t>
  </si>
  <si>
    <t>12518</t>
  </si>
  <si>
    <t>111234</t>
  </si>
  <si>
    <t>PE6068T419499</t>
  </si>
  <si>
    <t>12519</t>
  </si>
  <si>
    <t>111235</t>
  </si>
  <si>
    <t>PE6068T279630</t>
  </si>
  <si>
    <t>12521</t>
  </si>
  <si>
    <t>111238</t>
  </si>
  <si>
    <t>101-300-05</t>
  </si>
  <si>
    <t>34 deg 45 min 36.130 sec N, 120 deg 15 min 31.310 sec W</t>
  </si>
  <si>
    <t>6068HF485-185</t>
  </si>
  <si>
    <t>PE6068L005791</t>
  </si>
  <si>
    <t>7JDXL06.8101</t>
  </si>
  <si>
    <t>12522</t>
  </si>
  <si>
    <t>111239</t>
  </si>
  <si>
    <t>34 deg 46 min 2.760 sec N, 120 deg 15 min 25.180 sec W</t>
  </si>
  <si>
    <t>PE6068L010571</t>
  </si>
  <si>
    <t>12523</t>
  </si>
  <si>
    <t>111240</t>
  </si>
  <si>
    <t>34 deg 46 min 0.570 sec N, 120 deg 15 min 4.770 sec W</t>
  </si>
  <si>
    <t>BF6M1013CP</t>
  </si>
  <si>
    <t>691749</t>
  </si>
  <si>
    <t>02/01/2002</t>
  </si>
  <si>
    <t>2DZXL07.1004</t>
  </si>
  <si>
    <t>12524</t>
  </si>
  <si>
    <t>111241</t>
  </si>
  <si>
    <t>34 deg 45 min 37.500 sec N, 120 deg 15 min 58.300 sec W</t>
  </si>
  <si>
    <t>PE6068L005447</t>
  </si>
  <si>
    <t>12525</t>
  </si>
  <si>
    <t>111242</t>
  </si>
  <si>
    <t>Deutz/Volvo Penta</t>
  </si>
  <si>
    <t>TAD750VE</t>
  </si>
  <si>
    <t>5310231155</t>
  </si>
  <si>
    <t>09/01/2006</t>
  </si>
  <si>
    <t>6DZXL07.1055</t>
  </si>
  <si>
    <t>02/28/2011</t>
  </si>
  <si>
    <t>03/15/2011</t>
  </si>
  <si>
    <t>13633</t>
  </si>
  <si>
    <t>108417</t>
  </si>
  <si>
    <t>10735</t>
  </si>
  <si>
    <t>Grimmway Farms - Cuyama</t>
  </si>
  <si>
    <t xml:space="preserve"> Grimmway Farms - Cuyama </t>
  </si>
  <si>
    <t>149-310-003</t>
  </si>
  <si>
    <t>2004</t>
  </si>
  <si>
    <t>C18TATAAC</t>
  </si>
  <si>
    <t>WJH00103</t>
  </si>
  <si>
    <t>PE190</t>
  </si>
  <si>
    <t>4CPXL8.1ESK</t>
  </si>
  <si>
    <t>13635</t>
  </si>
  <si>
    <t>109349</t>
  </si>
  <si>
    <t>149-300-004</t>
  </si>
  <si>
    <t>2006</t>
  </si>
  <si>
    <t>C7 ACERT</t>
  </si>
  <si>
    <t>JTF00428</t>
  </si>
  <si>
    <t>PE236</t>
  </si>
  <si>
    <t>6CPXL07.2ESL</t>
  </si>
  <si>
    <t>13636</t>
  </si>
  <si>
    <t>109350</t>
  </si>
  <si>
    <t>149-010-030</t>
  </si>
  <si>
    <t>JFT00433</t>
  </si>
  <si>
    <t>PE237</t>
  </si>
  <si>
    <t>13637</t>
  </si>
  <si>
    <t>109351</t>
  </si>
  <si>
    <t>JTF00437</t>
  </si>
  <si>
    <t>PE238</t>
  </si>
  <si>
    <t>13638</t>
  </si>
  <si>
    <t>109354</t>
  </si>
  <si>
    <t>JTF00467</t>
  </si>
  <si>
    <t>PE239</t>
  </si>
  <si>
    <t>13640</t>
  </si>
  <si>
    <t>109353</t>
  </si>
  <si>
    <t>66601163</t>
  </si>
  <si>
    <t>PE243</t>
  </si>
  <si>
    <t>13641</t>
  </si>
  <si>
    <t>109348</t>
  </si>
  <si>
    <t>1991</t>
  </si>
  <si>
    <t>TWM00274</t>
  </si>
  <si>
    <t>PE263</t>
  </si>
  <si>
    <t>6CPXL27.0ESL</t>
  </si>
  <si>
    <t>13642</t>
  </si>
  <si>
    <t>112030</t>
  </si>
  <si>
    <t>C15 ACERT</t>
  </si>
  <si>
    <t>JRE07247</t>
  </si>
  <si>
    <t>PE331</t>
  </si>
  <si>
    <t>8CPXL15.2ESW</t>
  </si>
  <si>
    <t>02/29/2008</t>
  </si>
  <si>
    <t>06/23/2008</t>
  </si>
  <si>
    <t>Glad-a-Way Gardens</t>
  </si>
  <si>
    <t>11001</t>
  </si>
  <si>
    <t>Sanders Ranch #7</t>
  </si>
  <si>
    <t>2650 E. Clark</t>
  </si>
  <si>
    <t>129-170-13,14</t>
  </si>
  <si>
    <t>International</t>
  </si>
  <si>
    <t>10/02/2008</t>
  </si>
  <si>
    <t>11002</t>
  </si>
  <si>
    <t>Glad-a-Way Por la Mar</t>
  </si>
  <si>
    <t>1070 More Ranch Road</t>
  </si>
  <si>
    <t>Goleta</t>
  </si>
  <si>
    <t>12527</t>
  </si>
  <si>
    <t>111245</t>
  </si>
  <si>
    <t>County of Santa Barbara/Laguna Sanitation District</t>
  </si>
  <si>
    <t>10966</t>
  </si>
  <si>
    <t>Laguna Sanitation District WWTP</t>
  </si>
  <si>
    <t>113-24-005, 113-210-15, 113-240-011, 113-240-13</t>
  </si>
  <si>
    <t>34 deg 54 min 5.400 sec N, 120 deg 30 min 18.290 sec W</t>
  </si>
  <si>
    <t>6068T781925</t>
  </si>
  <si>
    <t>T06068T781925</t>
  </si>
  <si>
    <t>Booster Pump #2</t>
  </si>
  <si>
    <t>12529</t>
  </si>
  <si>
    <t>111247</t>
  </si>
  <si>
    <t>34 deg 53 min 59.940 sec N, 120 deg 30 min 21.700 sec W</t>
  </si>
  <si>
    <t>6068T771855</t>
  </si>
  <si>
    <t>T06068T771855</t>
  </si>
  <si>
    <t>Booster Pump #4</t>
  </si>
  <si>
    <t>05/30/2008</t>
  </si>
  <si>
    <t>12541</t>
  </si>
  <si>
    <t>111287</t>
  </si>
  <si>
    <t>Rancho Sisquoc</t>
  </si>
  <si>
    <t>10976</t>
  </si>
  <si>
    <t>Flood Ranch Co. dba Rancho Sisquoc</t>
  </si>
  <si>
    <t>6600 Foxen Canyon Road</t>
  </si>
  <si>
    <t>33-010-14</t>
  </si>
  <si>
    <t>34 deg 50 min 54.000 sec N, 120 deg 14 min 30.860 sec W</t>
  </si>
  <si>
    <t>6076TF00</t>
  </si>
  <si>
    <t>RG6076T190712</t>
  </si>
  <si>
    <t>05/28/2008</t>
  </si>
  <si>
    <t>OSR Enterprises, Inc.</t>
  </si>
  <si>
    <t>10981</t>
  </si>
  <si>
    <t>128-095-03</t>
  </si>
  <si>
    <t>34 deg 56 min 42.744 sec N, 120 deg 23 min 27.940 sec W</t>
  </si>
  <si>
    <t>12551</t>
  </si>
  <si>
    <t>111302</t>
  </si>
  <si>
    <t>Caterpillar/Perkins</t>
  </si>
  <si>
    <t>3304NA</t>
  </si>
  <si>
    <t>3540X153</t>
  </si>
  <si>
    <t>1PKXL03OUA1</t>
  </si>
  <si>
    <t>12553</t>
  </si>
  <si>
    <t>111304</t>
  </si>
  <si>
    <t>Main Street Farms, Inc.</t>
  </si>
  <si>
    <t>11058</t>
  </si>
  <si>
    <t xml:space="preserve">Main Street Farms - Prell Road </t>
  </si>
  <si>
    <t>2600 Prell Road</t>
  </si>
  <si>
    <t>128-100-014</t>
  </si>
  <si>
    <t>34 deg 54 min 48.980 sec N, 120 deg 22 min 26.670 sec W</t>
  </si>
  <si>
    <t>4045TF1501</t>
  </si>
  <si>
    <t>2JDXL068014</t>
  </si>
  <si>
    <t>12554</t>
  </si>
  <si>
    <t>111305</t>
  </si>
  <si>
    <t>10982</t>
  </si>
  <si>
    <t>Main Street Farms - Main Street</t>
  </si>
  <si>
    <t>4300 W. Main Street</t>
  </si>
  <si>
    <t>113-080-024, 113-080-018</t>
  </si>
  <si>
    <t>34 deg 57 min 11.830 sec N, 120 deg 34 min 20.460 sec W</t>
  </si>
  <si>
    <t>BF4L914</t>
  </si>
  <si>
    <t>8757585</t>
  </si>
  <si>
    <t>236</t>
  </si>
  <si>
    <t>6DZXL065043</t>
  </si>
  <si>
    <t>10/01/2008</t>
  </si>
  <si>
    <t>34 deg 57 min 6.570 sec N, 120 deg 33 min 54.280 sec W</t>
  </si>
  <si>
    <t>12556</t>
  </si>
  <si>
    <t>111307</t>
  </si>
  <si>
    <t>34 deg 57 min 21.370 sec N, 120 deg 34 min 10.190 sec W</t>
  </si>
  <si>
    <t>8773159</t>
  </si>
  <si>
    <t>206</t>
  </si>
  <si>
    <t>6DZXL065042</t>
  </si>
  <si>
    <t>12560</t>
  </si>
  <si>
    <t>111541</t>
  </si>
  <si>
    <t>Joseph &amp; Sons, Inc.</t>
  </si>
  <si>
    <t>10988</t>
  </si>
  <si>
    <t>34 deg 39 min 46.800 sec N, 120 deg 25 min 56.700 sec W</t>
  </si>
  <si>
    <t>6068TF275C,G,I</t>
  </si>
  <si>
    <t>5JDXL068041</t>
  </si>
  <si>
    <t>12563</t>
  </si>
  <si>
    <t>111316</t>
  </si>
  <si>
    <t>06/13/2008</t>
  </si>
  <si>
    <t>Betteravia Farms</t>
  </si>
  <si>
    <t>10846</t>
  </si>
  <si>
    <t>1/2 Mile North of Brown Road</t>
  </si>
  <si>
    <t>99-010-49</t>
  </si>
  <si>
    <t>34 deg 45 min 53.834 sec N, 120 deg 26 min 12.411 sec W</t>
  </si>
  <si>
    <t>QSM-11-C</t>
  </si>
  <si>
    <t>35068538</t>
  </si>
  <si>
    <t>09/01/2002</t>
  </si>
  <si>
    <t>2CEXL0661AAC</t>
  </si>
  <si>
    <t>12564</t>
  </si>
  <si>
    <t>111317</t>
  </si>
  <si>
    <t>113-140-10</t>
  </si>
  <si>
    <t>34 deg 57 min 22.160 sec N, 120 deg 28 min 16.800 sec W</t>
  </si>
  <si>
    <t>BF4L913T</t>
  </si>
  <si>
    <t>8521269</t>
  </si>
  <si>
    <t>10/01/1998</t>
  </si>
  <si>
    <t>XDZSL061008</t>
  </si>
  <si>
    <t>113-080-06</t>
  </si>
  <si>
    <t>12566</t>
  </si>
  <si>
    <t>111321</t>
  </si>
  <si>
    <t>113-100-20</t>
  </si>
  <si>
    <t>34 deg 56 min 13.770 sec N, 120 deg 32 min 49.220 sec W</t>
  </si>
  <si>
    <t>BF6L914C</t>
  </si>
  <si>
    <t>8689890</t>
  </si>
  <si>
    <t>11/01/2004</t>
  </si>
  <si>
    <t>4DZXL065038</t>
  </si>
  <si>
    <t>12567</t>
  </si>
  <si>
    <t>111322</t>
  </si>
  <si>
    <t>113-080-23</t>
  </si>
  <si>
    <t>8689884</t>
  </si>
  <si>
    <t>4DZXL065037</t>
  </si>
  <si>
    <t>12569</t>
  </si>
  <si>
    <t>111324</t>
  </si>
  <si>
    <t>128-064-05</t>
  </si>
  <si>
    <t>BF6L912</t>
  </si>
  <si>
    <t>837729</t>
  </si>
  <si>
    <t>113-050-49</t>
  </si>
  <si>
    <t>12571</t>
  </si>
  <si>
    <t>111326</t>
  </si>
  <si>
    <t>92-231-01</t>
  </si>
  <si>
    <t>6435634</t>
  </si>
  <si>
    <t>12573</t>
  </si>
  <si>
    <t>111332</t>
  </si>
  <si>
    <t>BF6L913</t>
  </si>
  <si>
    <t>85024549</t>
  </si>
  <si>
    <t>11/01/1997</t>
  </si>
  <si>
    <t>VDZ61R6DARC</t>
  </si>
  <si>
    <t>12574</t>
  </si>
  <si>
    <t>111333</t>
  </si>
  <si>
    <t>92-064-02</t>
  </si>
  <si>
    <t>8502550</t>
  </si>
  <si>
    <t>12575</t>
  </si>
  <si>
    <t>111334</t>
  </si>
  <si>
    <t>8496725</t>
  </si>
  <si>
    <t>12577</t>
  </si>
  <si>
    <t>111336</t>
  </si>
  <si>
    <t>8502547</t>
  </si>
  <si>
    <t>12578</t>
  </si>
  <si>
    <t>111337</t>
  </si>
  <si>
    <t>8536952</t>
  </si>
  <si>
    <t>06/01/1998</t>
  </si>
  <si>
    <t>WDZXL061009</t>
  </si>
  <si>
    <t>12579</t>
  </si>
  <si>
    <t>111340</t>
  </si>
  <si>
    <t>8537625</t>
  </si>
  <si>
    <t>WDZXL061007</t>
  </si>
  <si>
    <t>12580</t>
  </si>
  <si>
    <t>111341</t>
  </si>
  <si>
    <t>8537626</t>
  </si>
  <si>
    <t>12581</t>
  </si>
  <si>
    <t>111342</t>
  </si>
  <si>
    <t>8501638</t>
  </si>
  <si>
    <t>04/01/1998</t>
  </si>
  <si>
    <t>12582</t>
  </si>
  <si>
    <t>111344</t>
  </si>
  <si>
    <t>8501639</t>
  </si>
  <si>
    <t>12583</t>
  </si>
  <si>
    <t>111346</t>
  </si>
  <si>
    <t>8501640</t>
  </si>
  <si>
    <t>12584</t>
  </si>
  <si>
    <t>111350</t>
  </si>
  <si>
    <t>8501641</t>
  </si>
  <si>
    <t>12586</t>
  </si>
  <si>
    <t>111356</t>
  </si>
  <si>
    <t>8513693</t>
  </si>
  <si>
    <t>12587</t>
  </si>
  <si>
    <t>111357</t>
  </si>
  <si>
    <t>8537627</t>
  </si>
  <si>
    <t>12588</t>
  </si>
  <si>
    <t>111359</t>
  </si>
  <si>
    <t>BF3L913</t>
  </si>
  <si>
    <t>8537407</t>
  </si>
  <si>
    <t>12589</t>
  </si>
  <si>
    <t>111360</t>
  </si>
  <si>
    <t>8537406</t>
  </si>
  <si>
    <t>12590</t>
  </si>
  <si>
    <t>111361</t>
  </si>
  <si>
    <t>8537405</t>
  </si>
  <si>
    <t>12592</t>
  </si>
  <si>
    <t>111369</t>
  </si>
  <si>
    <t>06/24/2008</t>
  </si>
  <si>
    <t>Santa Maria Public Airport District</t>
  </si>
  <si>
    <t>G&amp;S Farms</t>
  </si>
  <si>
    <t>10989</t>
  </si>
  <si>
    <t>111-231-17</t>
  </si>
  <si>
    <t>34 deg 54 min 39.700 sec N, 120 deg 28 min 25.770 sec W</t>
  </si>
  <si>
    <t>RG6081H222996</t>
  </si>
  <si>
    <t>North Well</t>
  </si>
  <si>
    <t>11/03/2003</t>
  </si>
  <si>
    <t>3JDXL081037</t>
  </si>
  <si>
    <t>12526</t>
  </si>
  <si>
    <t>111244</t>
  </si>
  <si>
    <t>34 deg 54 min 30.120 sec N, 120 deg 31 min 42.980 sec W</t>
  </si>
  <si>
    <t>6068TF275C GI</t>
  </si>
  <si>
    <t>PE6068T613257</t>
  </si>
  <si>
    <t>Booster Pump #1</t>
  </si>
  <si>
    <t>6JDXL06.8041</t>
  </si>
  <si>
    <t>05/19/2008</t>
  </si>
  <si>
    <t>12531</t>
  </si>
  <si>
    <t>111249</t>
  </si>
  <si>
    <t>Destiny Farms, LLC.</t>
  </si>
  <si>
    <t>10968</t>
  </si>
  <si>
    <t>621 S. Smith Street</t>
  </si>
  <si>
    <t>F4L913SP</t>
  </si>
  <si>
    <t>8535461</t>
  </si>
  <si>
    <t>Santa Barbara</t>
  </si>
  <si>
    <t>12534</t>
  </si>
  <si>
    <t>111272</t>
  </si>
  <si>
    <t>Aguajitos Ranch</t>
  </si>
  <si>
    <t>10971</t>
  </si>
  <si>
    <t>575 Refugio Canyon Road</t>
  </si>
  <si>
    <t>81-100-24</t>
  </si>
  <si>
    <t>34 deg 30 min 29.990 sec N, 120 deg 4 min 4.655 sec W</t>
  </si>
  <si>
    <t>12535</t>
  </si>
  <si>
    <t>093-040-27</t>
  </si>
  <si>
    <t>34 deg 39 min 53.360 sec N, 120 deg 29 min 19.270 sec W</t>
  </si>
  <si>
    <t>07/12/1997</t>
  </si>
  <si>
    <t>12540</t>
  </si>
  <si>
    <t>111286</t>
  </si>
  <si>
    <t>6081AF001</t>
  </si>
  <si>
    <t>RG6081A047826</t>
  </si>
  <si>
    <t>Safari Harvesting &amp; Farming</t>
  </si>
  <si>
    <t>12557</t>
  </si>
  <si>
    <t>111147</t>
  </si>
  <si>
    <t>10/06/2009</t>
  </si>
  <si>
    <t>Boavista Farms</t>
  </si>
  <si>
    <t>10985</t>
  </si>
  <si>
    <t>Boavista Farms - Andrews Avenue</t>
  </si>
  <si>
    <t>3998 Andrews Avenue</t>
  </si>
  <si>
    <t>Garey</t>
  </si>
  <si>
    <t>129-100-07</t>
  </si>
  <si>
    <t>34 deg 53 min 16.910 sec N, 120 deg 18 min 31.580 sec W</t>
  </si>
  <si>
    <t>TCD2013L062V</t>
  </si>
  <si>
    <t>10310693</t>
  </si>
  <si>
    <t>7DZXL07.1051</t>
  </si>
  <si>
    <t>12591</t>
  </si>
  <si>
    <t>111368</t>
  </si>
  <si>
    <t>34 deg 54 min 1.030 sec N, 120 deg 28 min 27.600 sec W</t>
  </si>
  <si>
    <t>RG6081H253395</t>
  </si>
  <si>
    <t>South Well</t>
  </si>
  <si>
    <t>03/04/2008</t>
  </si>
  <si>
    <t>3056</t>
  </si>
  <si>
    <t>12597</t>
  </si>
  <si>
    <t>111376</t>
  </si>
  <si>
    <t>Happy Canyon Vineyards, LLC.</t>
  </si>
  <si>
    <t>Coastal Vineyard Care Associates</t>
  </si>
  <si>
    <t>10993</t>
  </si>
  <si>
    <t>Happy Canyon Vineyards, LLC. - Ag</t>
  </si>
  <si>
    <t>1140 Secretariat Drive</t>
  </si>
  <si>
    <t>Santa Ynez</t>
  </si>
  <si>
    <t>141-250-009</t>
  </si>
  <si>
    <t>34 deg 36 min 24.990 sec N, 120 deg 1 min 41.870 sec W</t>
  </si>
  <si>
    <t>8674655</t>
  </si>
  <si>
    <t>4DZXL065035</t>
  </si>
  <si>
    <t>12602</t>
  </si>
  <si>
    <t>111377</t>
  </si>
  <si>
    <t>Kamap Property Management</t>
  </si>
  <si>
    <t>Portable ATCM</t>
  </si>
  <si>
    <t>10995</t>
  </si>
  <si>
    <t>Rancho Vista Del Mundo</t>
  </si>
  <si>
    <t>1400 San Marcos Pass Road</t>
  </si>
  <si>
    <t>153-340-20</t>
  </si>
  <si>
    <t>34 deg 27 min 58.210 sec N, 119 deg 46 min 17.600 sec W</t>
  </si>
  <si>
    <t>Morbark</t>
  </si>
  <si>
    <t>Twister 12 Brush Chipper</t>
  </si>
  <si>
    <t>4585216116W070773</t>
  </si>
  <si>
    <t>6PKXL044RK1</t>
  </si>
  <si>
    <t>12603</t>
  </si>
  <si>
    <t>111386</t>
  </si>
  <si>
    <t>07/22/2008</t>
  </si>
  <si>
    <t>Truth Tree Ranch</t>
  </si>
  <si>
    <t>10996</t>
  </si>
  <si>
    <t>1550 Farren Road</t>
  </si>
  <si>
    <t>79-060-45</t>
  </si>
  <si>
    <t>34 deg 28 min 50.550 sec N, 119 deg 55 min 10.500 sec W</t>
  </si>
  <si>
    <t>Perkins</t>
  </si>
  <si>
    <t>AR1004-42</t>
  </si>
  <si>
    <t>U185798H</t>
  </si>
  <si>
    <t>13124</t>
  </si>
  <si>
    <t>112485</t>
  </si>
  <si>
    <t>03/09/2009</t>
  </si>
  <si>
    <t>03/20/2009</t>
  </si>
  <si>
    <t>Ishikawajima-Shibaura</t>
  </si>
  <si>
    <t>3024CT</t>
  </si>
  <si>
    <t>G4P00908</t>
  </si>
  <si>
    <t>02/01/2004</t>
  </si>
  <si>
    <t>4H3XL2.22N4T</t>
  </si>
  <si>
    <t>12608</t>
  </si>
  <si>
    <t>111395</t>
  </si>
  <si>
    <t>11395</t>
  </si>
  <si>
    <t>Safari Harvesting</t>
  </si>
  <si>
    <t>1238 E. Betteravia Road</t>
  </si>
  <si>
    <t>34 deg 55 min 22.340 sec N, 120 deg 24 min 33.830 sec W</t>
  </si>
  <si>
    <t>1ML00809</t>
  </si>
  <si>
    <t>12609</t>
  </si>
  <si>
    <t>111396</t>
  </si>
  <si>
    <t>10999</t>
  </si>
  <si>
    <t>1735 A Street</t>
  </si>
  <si>
    <t>34 deg 50 min 46.580 sec N, 120 deg 20 min 0.440 sec W</t>
  </si>
  <si>
    <t>3126</t>
  </si>
  <si>
    <t>BEJ04143</t>
  </si>
  <si>
    <t>3CPXL07.2HSL</t>
  </si>
  <si>
    <t>12607</t>
  </si>
  <si>
    <t>111394</t>
  </si>
  <si>
    <t>1ML01563</t>
  </si>
  <si>
    <t>03/11/2010</t>
  </si>
  <si>
    <t>04/28/2010</t>
  </si>
  <si>
    <t>34 deg 56 min 49.440 sec N, 120 deg 26 min 35.420 sec W</t>
  </si>
  <si>
    <t>03/11/2013</t>
  </si>
  <si>
    <t>03/14/2013</t>
  </si>
  <si>
    <t>04/12/2013</t>
  </si>
  <si>
    <t>113-090-10-000</t>
  </si>
  <si>
    <t>34 deg 57 min 12.550 sec N, 120 deg 30 min 16.810 sec W</t>
  </si>
  <si>
    <t>12644</t>
  </si>
  <si>
    <t>111399</t>
  </si>
  <si>
    <t>03/15/2012</t>
  </si>
  <si>
    <t>04/02/2012</t>
  </si>
  <si>
    <t>Chumash Vineyard, LLC.</t>
  </si>
  <si>
    <t>11010</t>
  </si>
  <si>
    <t>Chumash Vineyard, LLC. - Camp 4</t>
  </si>
  <si>
    <t>4070 Baseline</t>
  </si>
  <si>
    <t>141-121-51-00, 141-140-10-00</t>
  </si>
  <si>
    <t>34 deg 38 min 7.510 sec N, 120 deg 3 min 29.390 sec W</t>
  </si>
  <si>
    <t>00718836</t>
  </si>
  <si>
    <t>6 (East)</t>
  </si>
  <si>
    <t>12645</t>
  </si>
  <si>
    <t>111402</t>
  </si>
  <si>
    <t>34 deg 37 min 7.510 sec N, 120 deg 3 min 29.390 sec W</t>
  </si>
  <si>
    <t>1BF6L913C</t>
  </si>
  <si>
    <t>8641624</t>
  </si>
  <si>
    <t>5</t>
  </si>
  <si>
    <t>2DZXL061008</t>
  </si>
  <si>
    <t>12646</t>
  </si>
  <si>
    <t>111403</t>
  </si>
  <si>
    <t>8650978</t>
  </si>
  <si>
    <t>1 (West)</t>
  </si>
  <si>
    <t xml:space="preserve">2DZXL061010 </t>
  </si>
  <si>
    <t>12647</t>
  </si>
  <si>
    <t>111404</t>
  </si>
  <si>
    <t>141-121-51-00, 141-140--010-00</t>
  </si>
  <si>
    <t>8653181</t>
  </si>
  <si>
    <t>2DZXL06.1010</t>
  </si>
  <si>
    <t>12648</t>
  </si>
  <si>
    <t>111405</t>
  </si>
  <si>
    <t>141-121-51-00, 141-140-010-00</t>
  </si>
  <si>
    <t>8650979</t>
  </si>
  <si>
    <t>2DZX061010</t>
  </si>
  <si>
    <t>12649</t>
  </si>
  <si>
    <t>111406</t>
  </si>
  <si>
    <t>8650980</t>
  </si>
  <si>
    <t>13454</t>
  </si>
  <si>
    <t>113154</t>
  </si>
  <si>
    <t>03/22/2012</t>
  </si>
  <si>
    <t>04/01/2012</t>
  </si>
  <si>
    <t>Harbor View Farms, LLC.</t>
  </si>
  <si>
    <t>11310</t>
  </si>
  <si>
    <t>Boyd Ranch</t>
  </si>
  <si>
    <t>2701 Foxen Canyon Road</t>
  </si>
  <si>
    <t>34 deg 54 min 44.840 sec N, 120 deg 21 min 7.410 sec W</t>
  </si>
  <si>
    <t>0208F</t>
  </si>
  <si>
    <t>358DJ2001047</t>
  </si>
  <si>
    <t>03/27/2012</t>
  </si>
  <si>
    <t>03/23/2010</t>
  </si>
  <si>
    <t>03/26/2010</t>
  </si>
  <si>
    <t>13662</t>
  </si>
  <si>
    <t>113460</t>
  </si>
  <si>
    <t>03/29/2011</t>
  </si>
  <si>
    <t>04/05/2011</t>
  </si>
  <si>
    <t>Tri-County Pistachio</t>
  </si>
  <si>
    <t>11324</t>
  </si>
  <si>
    <t xml:space="preserve">3380 Highway 33 </t>
  </si>
  <si>
    <t>149-220-022</t>
  </si>
  <si>
    <t>34 deg 51 min 21.000 sec N, 119 deg 29 min 5.000 sec W</t>
  </si>
  <si>
    <t>D914L04</t>
  </si>
  <si>
    <t>08836713</t>
  </si>
  <si>
    <t>ADZXL06.5095</t>
  </si>
  <si>
    <t>13663</t>
  </si>
  <si>
    <t>03/30/2011</t>
  </si>
  <si>
    <t>34 deg 58 min 22.690 sec N, 120 deg 33 min 25.600 sec W</t>
  </si>
  <si>
    <t>13664</t>
  </si>
  <si>
    <t>113-04001-00, 115-020-15-00, 115-043-02-00</t>
  </si>
  <si>
    <t>13428</t>
  </si>
  <si>
    <t>113052</t>
  </si>
  <si>
    <t>04/02/2010</t>
  </si>
  <si>
    <t>05/10/2010</t>
  </si>
  <si>
    <t>Colomos Berry Farms</t>
  </si>
  <si>
    <t>11298</t>
  </si>
  <si>
    <t>117-82-016</t>
  </si>
  <si>
    <t>34 deg 55 min 47.540 sec N, 120 deg 27 min 57.820 sec W</t>
  </si>
  <si>
    <t>6068HF285</t>
  </si>
  <si>
    <t>PE6068L013071</t>
  </si>
  <si>
    <t>7LPXL06.8105</t>
  </si>
  <si>
    <t>13429</t>
  </si>
  <si>
    <t>113053</t>
  </si>
  <si>
    <t>South Coast Ag Services</t>
  </si>
  <si>
    <t>11299</t>
  </si>
  <si>
    <t>1750 E. Betteravia Road</t>
  </si>
  <si>
    <t>34 deg 55 min 25.530 sec N, 120 deg 23 min 54.070 sec W</t>
  </si>
  <si>
    <t>6068HF285EFGH</t>
  </si>
  <si>
    <t>PE6068L081210</t>
  </si>
  <si>
    <t>01/01/2009</t>
  </si>
  <si>
    <t>9JDXL06.8105</t>
  </si>
  <si>
    <t>34 deg 55 min 24.840 sec N, 120 deg 24 min 52.820 sec W</t>
  </si>
  <si>
    <t>07/24/2008</t>
  </si>
  <si>
    <t>13436</t>
  </si>
  <si>
    <t>113054</t>
  </si>
  <si>
    <t>04/12/2010</t>
  </si>
  <si>
    <t>Rincon Pacific</t>
  </si>
  <si>
    <t>11301</t>
  </si>
  <si>
    <t>1341 Prell Road</t>
  </si>
  <si>
    <t>128-092-04</t>
  </si>
  <si>
    <t>34 deg 55 min 6.160 sec N, 120 deg 24 min 48.850 sec W</t>
  </si>
  <si>
    <t>3306</t>
  </si>
  <si>
    <t>64Z24250</t>
  </si>
  <si>
    <t>13907</t>
  </si>
  <si>
    <t>04/13/2012</t>
  </si>
  <si>
    <t>05/18/2012</t>
  </si>
  <si>
    <t>12655</t>
  </si>
  <si>
    <t>111428</t>
  </si>
  <si>
    <t>04/14/2008</t>
  </si>
  <si>
    <t>Primavera Harvest, Inc.</t>
  </si>
  <si>
    <t>11014</t>
  </si>
  <si>
    <t>Primavera Harvest - Robinson Ranch</t>
  </si>
  <si>
    <t>Robinson Ranch</t>
  </si>
  <si>
    <t>111-040-007</t>
  </si>
  <si>
    <t>34 deg 54 min 54.480 sec N, 120 deg 28 min 16.880 sec W</t>
  </si>
  <si>
    <t>PE6068T474269</t>
  </si>
  <si>
    <t>11 SE</t>
  </si>
  <si>
    <t>4JDXL068038</t>
  </si>
  <si>
    <t>12689</t>
  </si>
  <si>
    <t>111429</t>
  </si>
  <si>
    <t>JTF01990</t>
  </si>
  <si>
    <t>PE293</t>
  </si>
  <si>
    <t>7CPXL0725SL</t>
  </si>
  <si>
    <t>12414</t>
  </si>
  <si>
    <t>110833</t>
  </si>
  <si>
    <t>04/24/2008</t>
  </si>
  <si>
    <t>11004</t>
  </si>
  <si>
    <t>River Edge Farms -5793 W. Main</t>
  </si>
  <si>
    <t>5793 W. Main Street</t>
  </si>
  <si>
    <t>113-030-02</t>
  </si>
  <si>
    <t>34 deg 58 min 7.000 sec N, 120 deg 36 min 16.000 sec W</t>
  </si>
  <si>
    <t xml:space="preserve">BF4L914                                          </t>
  </si>
  <si>
    <t>5DZXL06.5043</t>
  </si>
  <si>
    <t>05/03/2010</t>
  </si>
  <si>
    <t>05/05/2010</t>
  </si>
  <si>
    <t>12747</t>
  </si>
  <si>
    <t>111450</t>
  </si>
  <si>
    <t>07/25/2008</t>
  </si>
  <si>
    <t>10934</t>
  </si>
  <si>
    <t>129-220-051</t>
  </si>
  <si>
    <t>34 deg 52 min 29.040 sec N, 120 deg 15 min 28.610 sec W</t>
  </si>
  <si>
    <t>TWD 740 VE</t>
  </si>
  <si>
    <t>2071135239</t>
  </si>
  <si>
    <t>12748</t>
  </si>
  <si>
    <t>111462</t>
  </si>
  <si>
    <t>129-110-007</t>
  </si>
  <si>
    <t>Volvo Penta/Deutz</t>
  </si>
  <si>
    <t>TAD 720 VE</t>
  </si>
  <si>
    <t>5300625897</t>
  </si>
  <si>
    <t>1DZXL071004</t>
  </si>
  <si>
    <t>111484</t>
  </si>
  <si>
    <t>34 deg 51 min 47.960 sec N, 120 deg 14 min 42.850 sec W</t>
  </si>
  <si>
    <t>New Holland</t>
  </si>
  <si>
    <t>S-140</t>
  </si>
  <si>
    <t>0986831</t>
  </si>
  <si>
    <t>01/01/2011</t>
  </si>
  <si>
    <t>BNHXL06.7DAA</t>
  </si>
  <si>
    <t>12751</t>
  </si>
  <si>
    <t>8685743</t>
  </si>
  <si>
    <t>13685</t>
  </si>
  <si>
    <t>113903</t>
  </si>
  <si>
    <t>05/16/2011</t>
  </si>
  <si>
    <t>06/06/2011</t>
  </si>
  <si>
    <t>Windset Farms</t>
  </si>
  <si>
    <t>11360</t>
  </si>
  <si>
    <t>1650 Black Road</t>
  </si>
  <si>
    <t>117-310-02</t>
  </si>
  <si>
    <t>34 deg 55 min 44.040 sec N, 120 deg 29 min 1.900 sec W</t>
  </si>
  <si>
    <t>3516C-DITA</t>
  </si>
  <si>
    <t>05/01/2011</t>
  </si>
  <si>
    <t>BCPXL78.INZS</t>
  </si>
  <si>
    <t>13687</t>
  </si>
  <si>
    <t>113911</t>
  </si>
  <si>
    <t>05/18/2011</t>
  </si>
  <si>
    <t>JTF10796</t>
  </si>
  <si>
    <t>PE414</t>
  </si>
  <si>
    <t>ACPXL07.2ESL</t>
  </si>
  <si>
    <t>13688</t>
  </si>
  <si>
    <t>113912</t>
  </si>
  <si>
    <t>66614479</t>
  </si>
  <si>
    <t>PE415</t>
  </si>
  <si>
    <t>APXL06.6PJ1</t>
  </si>
  <si>
    <t>12756</t>
  </si>
  <si>
    <t>111486</t>
  </si>
  <si>
    <t>Nojoqui Falls Ranch</t>
  </si>
  <si>
    <t>11050</t>
  </si>
  <si>
    <t>3000 Alisal Road</t>
  </si>
  <si>
    <t>Gaviota</t>
  </si>
  <si>
    <t>081-020-031</t>
  </si>
  <si>
    <t>34 deg 31 min 53.000 sec N, 120 deg 11 min 30.000 sec W</t>
  </si>
  <si>
    <t>F3L913SP</t>
  </si>
  <si>
    <t>8525976</t>
  </si>
  <si>
    <t>13458</t>
  </si>
  <si>
    <t>113191</t>
  </si>
  <si>
    <t>06/04/2010</t>
  </si>
  <si>
    <t>06/10/2010</t>
  </si>
  <si>
    <t>Baroda Farms</t>
  </si>
  <si>
    <t>10937</t>
  </si>
  <si>
    <t>4305 W. Central Avenue</t>
  </si>
  <si>
    <t>093-020-013</t>
  </si>
  <si>
    <t>34 deg 40 min 11.240 sec N, 120 deg 31 min 56.930 sec W</t>
  </si>
  <si>
    <t>4045TF 280</t>
  </si>
  <si>
    <t>PE4045L086422</t>
  </si>
  <si>
    <t>9JDX0Y.5112</t>
  </si>
  <si>
    <t>13459</t>
  </si>
  <si>
    <t>113190</t>
  </si>
  <si>
    <t>PE4045L086417</t>
  </si>
  <si>
    <t>9JDX04.5112</t>
  </si>
  <si>
    <t>13466</t>
  </si>
  <si>
    <t>06/04/2012</t>
  </si>
  <si>
    <t>06/08/2012</t>
  </si>
  <si>
    <t>34 deg 56 min 42.900 sec N, 120 deg 34 min 49.500 sec W</t>
  </si>
  <si>
    <t>13465</t>
  </si>
  <si>
    <t>06/11/2012</t>
  </si>
  <si>
    <t>12779</t>
  </si>
  <si>
    <t>111487</t>
  </si>
  <si>
    <t>El Rancho Espanol de Cuyama</t>
  </si>
  <si>
    <t>11062</t>
  </si>
  <si>
    <t>Mile Marker 47, Highway 166</t>
  </si>
  <si>
    <t>New Cuyama</t>
  </si>
  <si>
    <t>147-010-003,004,005,006,007,009,010,011,012</t>
  </si>
  <si>
    <t>35 deg 2 min 20.820 sec N, 119 deg 57 min 41.340 sec W</t>
  </si>
  <si>
    <t>YD50701U707605D</t>
  </si>
  <si>
    <t>12780</t>
  </si>
  <si>
    <t>111488</t>
  </si>
  <si>
    <t>34 deg 2 min 20.820 sec N, 119 deg 57 min 41.340 sec W</t>
  </si>
  <si>
    <t>11046-441</t>
  </si>
  <si>
    <t>RG51236</t>
  </si>
  <si>
    <t>7PKX1044RG1</t>
  </si>
  <si>
    <t>12781</t>
  </si>
  <si>
    <t>111489</t>
  </si>
  <si>
    <t>06/05/2012</t>
  </si>
  <si>
    <t>Allis Chalmers</t>
  </si>
  <si>
    <t>25000 1-7451-73631</t>
  </si>
  <si>
    <t>25-04828</t>
  </si>
  <si>
    <t>13503</t>
  </si>
  <si>
    <t>113461</t>
  </si>
  <si>
    <t>149-230-60</t>
  </si>
  <si>
    <t>34 deg 49 min 35.000 sec N, 119 deg 23 min 13.000 sec W</t>
  </si>
  <si>
    <t>6CTA8.3-G2</t>
  </si>
  <si>
    <t>45964586</t>
  </si>
  <si>
    <t>YCEXL0505ABA</t>
  </si>
  <si>
    <t>06/06/2012</t>
  </si>
  <si>
    <t>06/14/2012</t>
  </si>
  <si>
    <t>12797</t>
  </si>
  <si>
    <t>111499</t>
  </si>
  <si>
    <t>06/12/2008</t>
  </si>
  <si>
    <t>11069</t>
  </si>
  <si>
    <t>Grimmway Richards-Serrano Ranch (PE312, PE313)</t>
  </si>
  <si>
    <t>Richards-Serrano Ranch (PE312, PE313)</t>
  </si>
  <si>
    <t>149-170-13,12</t>
  </si>
  <si>
    <t>66602808</t>
  </si>
  <si>
    <t>PE313</t>
  </si>
  <si>
    <t>7PKKL066PJ1</t>
  </si>
  <si>
    <t>12796</t>
  </si>
  <si>
    <t>111498</t>
  </si>
  <si>
    <t>149-170-13, 12</t>
  </si>
  <si>
    <t>C13 ACERT</t>
  </si>
  <si>
    <t>LGK10348</t>
  </si>
  <si>
    <t>PE312</t>
  </si>
  <si>
    <t>8CPXL15ESK</t>
  </si>
  <si>
    <t>07/03/2012</t>
  </si>
  <si>
    <t>06/21/2012</t>
  </si>
  <si>
    <t>06/22/2012</t>
  </si>
  <si>
    <t>06/23/2010</t>
  </si>
  <si>
    <t>07/07/2010</t>
  </si>
  <si>
    <t>149-160--22</t>
  </si>
  <si>
    <t>114878</t>
  </si>
  <si>
    <t>07/26/2012</t>
  </si>
  <si>
    <t>11403</t>
  </si>
  <si>
    <t>Cambria Vineyards - Santa Maria Mesa Road</t>
  </si>
  <si>
    <t>6175 Santa Maria Mesa Road</t>
  </si>
  <si>
    <t>129220054</t>
  </si>
  <si>
    <t>34 deg 51 min 46.250 sec N, 120 deg 15 min 40.610 sec W</t>
  </si>
  <si>
    <t>12838</t>
  </si>
  <si>
    <t>111503</t>
  </si>
  <si>
    <t>07/08/2008</t>
  </si>
  <si>
    <t>San Ysidro Farms, Inc.</t>
  </si>
  <si>
    <t>10936</t>
  </si>
  <si>
    <t>San Ysidro Farms</t>
  </si>
  <si>
    <t>34 deg 35 min 57.320 sec N, 126 deg 26 min 33.890 sec W</t>
  </si>
  <si>
    <t>Power Tech 6081tf001</t>
  </si>
  <si>
    <t>RG6081t153364</t>
  </si>
  <si>
    <t>05/10/2002</t>
  </si>
  <si>
    <t>2JDXL081009</t>
  </si>
  <si>
    <t>13553</t>
  </si>
  <si>
    <t>113673</t>
  </si>
  <si>
    <t>08/01/2012</t>
  </si>
  <si>
    <t>08/17/2012</t>
  </si>
  <si>
    <t>Menzies Ranch</t>
  </si>
  <si>
    <t>Kern Ridge Growers, LLC.</t>
  </si>
  <si>
    <t>11338</t>
  </si>
  <si>
    <t>Kern Ridge Growers - Menzies Ranch</t>
  </si>
  <si>
    <t>151-060-002</t>
  </si>
  <si>
    <t>34 deg 47 min 22.900 sec N, 119 deg 26 min 54.800 sec W</t>
  </si>
  <si>
    <t>14260</t>
  </si>
  <si>
    <t>386472</t>
  </si>
  <si>
    <t>08/06/2013</t>
  </si>
  <si>
    <t>11453</t>
  </si>
  <si>
    <t>Glad-a-Way - Clark Ave.</t>
  </si>
  <si>
    <t>2669 E. Clark</t>
  </si>
  <si>
    <t>129-010-012</t>
  </si>
  <si>
    <t>34 deg 33 min 45.490 sec N, 120 deg 23 min 57.020 sec W</t>
  </si>
  <si>
    <t>6068HF485</t>
  </si>
  <si>
    <t>PE6068L167416</t>
  </si>
  <si>
    <t>04/05/2013</t>
  </si>
  <si>
    <t>AJDXL13.5900</t>
  </si>
  <si>
    <t>08/07/2012</t>
  </si>
  <si>
    <t>114953</t>
  </si>
  <si>
    <t>08/09/2012</t>
  </si>
  <si>
    <t>09/06/2012</t>
  </si>
  <si>
    <t>12869</t>
  </si>
  <si>
    <t>111684</t>
  </si>
  <si>
    <t>08/11/2008</t>
  </si>
  <si>
    <t>08/18/2008</t>
  </si>
  <si>
    <t>34 deg 51 min 25.610 sec N, 120 deg 14 min 5.530 sec W</t>
  </si>
  <si>
    <t>4045TF285</t>
  </si>
  <si>
    <t>PE4045L033025</t>
  </si>
  <si>
    <t>8JDXl045107</t>
  </si>
  <si>
    <t>12870</t>
  </si>
  <si>
    <t>111685</t>
  </si>
  <si>
    <t>PE6068L012098</t>
  </si>
  <si>
    <t>7JDXl068105</t>
  </si>
  <si>
    <t>12871</t>
  </si>
  <si>
    <t>111686</t>
  </si>
  <si>
    <t>129-220-029</t>
  </si>
  <si>
    <t>24 deg 51 min 36.540 sec N, 12 deg 13 min 47.740 sec W</t>
  </si>
  <si>
    <t>PE4045L033026</t>
  </si>
  <si>
    <t>8JDXL045107</t>
  </si>
  <si>
    <t>13518</t>
  </si>
  <si>
    <t>113528</t>
  </si>
  <si>
    <t>08/16/2010</t>
  </si>
  <si>
    <t>09/02/2010</t>
  </si>
  <si>
    <t>8828152</t>
  </si>
  <si>
    <t>MSF #247</t>
  </si>
  <si>
    <t>02/01/2009</t>
  </si>
  <si>
    <t>9DZXL06.5095</t>
  </si>
  <si>
    <t>13519</t>
  </si>
  <si>
    <t>113527</t>
  </si>
  <si>
    <t>8828153</t>
  </si>
  <si>
    <t>MSF #210</t>
  </si>
  <si>
    <t>13520</t>
  </si>
  <si>
    <t>113524</t>
  </si>
  <si>
    <t>4457A MLF</t>
  </si>
  <si>
    <t>693751</t>
  </si>
  <si>
    <t>09/01/2009</t>
  </si>
  <si>
    <t>9NHXL04.5DAA</t>
  </si>
  <si>
    <t>13552</t>
  </si>
  <si>
    <t>113656</t>
  </si>
  <si>
    <t>08/19/2012</t>
  </si>
  <si>
    <t>34 deg 47 min 22.700 sec N, 119 deg 26 min 49.300 sec W</t>
  </si>
  <si>
    <t>3406 DI</t>
  </si>
  <si>
    <t>92U66402</t>
  </si>
  <si>
    <t>14281</t>
  </si>
  <si>
    <t>386506</t>
  </si>
  <si>
    <t>08/27/2013</t>
  </si>
  <si>
    <t>Wm. Bolthouse Farms, Inc.</t>
  </si>
  <si>
    <t>10459</t>
  </si>
  <si>
    <t>Wm. Bolthouse Farms</t>
  </si>
  <si>
    <t>Santa Ynez River</t>
  </si>
  <si>
    <t>34 deg 54 min 20.100 sec N, 119 deg 32 min 50.100 sec W</t>
  </si>
  <si>
    <t>6CTA8.3</t>
  </si>
  <si>
    <t>46389715</t>
  </si>
  <si>
    <t>ENG00027</t>
  </si>
  <si>
    <t>04/01/2004</t>
  </si>
  <si>
    <t>4CEXL0505ACB</t>
  </si>
  <si>
    <t>14282</t>
  </si>
  <si>
    <t>386507</t>
  </si>
  <si>
    <t>34 deg 55 min 40.100 sec N, 119 deg 39 min 60.100 sec W</t>
  </si>
  <si>
    <t>6076A</t>
  </si>
  <si>
    <t>590245</t>
  </si>
  <si>
    <t>ENG00104</t>
  </si>
  <si>
    <t>06/01/1997</t>
  </si>
  <si>
    <t>VJD7.6R6DBRB</t>
  </si>
  <si>
    <t>14283</t>
  </si>
  <si>
    <t>386508</t>
  </si>
  <si>
    <t>34 deg 54 min 5.100 sec N, 119 deg 34 min 30.100 sec W</t>
  </si>
  <si>
    <t>6090HF</t>
  </si>
  <si>
    <t>RG016607</t>
  </si>
  <si>
    <t>ENG00312</t>
  </si>
  <si>
    <t>7JDXL09.0102</t>
  </si>
  <si>
    <t>14284</t>
  </si>
  <si>
    <t>386509</t>
  </si>
  <si>
    <t>34 deg 55 min 20.100 sec N, 119 deg 31 min 30.100 sec W</t>
  </si>
  <si>
    <t>6068HF</t>
  </si>
  <si>
    <t>PE033506</t>
  </si>
  <si>
    <t>ENG00313</t>
  </si>
  <si>
    <t>8JDXL06.8105</t>
  </si>
  <si>
    <t>12898</t>
  </si>
  <si>
    <t>111835</t>
  </si>
  <si>
    <t>09/15/2008</t>
  </si>
  <si>
    <t>09/18/2008</t>
  </si>
  <si>
    <t>El Rancho Tajiguas</t>
  </si>
  <si>
    <t>11106</t>
  </si>
  <si>
    <t>14000 Calle Real</t>
  </si>
  <si>
    <t>081-010-08</t>
  </si>
  <si>
    <t>34 deg 28 min 3.830 sec N, 120 deg 6 min 23.310 sec W</t>
  </si>
  <si>
    <t>4239Df001</t>
  </si>
  <si>
    <t>T04239D91234</t>
  </si>
  <si>
    <t>12899</t>
  </si>
  <si>
    <t>111836</t>
  </si>
  <si>
    <t>081-010-60</t>
  </si>
  <si>
    <t>4239DF001</t>
  </si>
  <si>
    <t>T04239D191237</t>
  </si>
  <si>
    <t>13299</t>
  </si>
  <si>
    <t>110881</t>
  </si>
  <si>
    <t>09/21/2009</t>
  </si>
  <si>
    <t>10957</t>
  </si>
  <si>
    <t>Boavista Farms - The Dias Ranch</t>
  </si>
  <si>
    <t>34 deg 52 min 45.000 sec N, 120 deg 18 min 29.000 sec W</t>
  </si>
  <si>
    <t>01083479</t>
  </si>
  <si>
    <t>4DZXL07.1034</t>
  </si>
  <si>
    <t>13540</t>
  </si>
  <si>
    <t>113557</t>
  </si>
  <si>
    <t>09/23/2010</t>
  </si>
  <si>
    <t>09/29/2010</t>
  </si>
  <si>
    <t>34 deg 25 min 9.460 sec N, 119 deg 48 min 50.210 sec W</t>
  </si>
  <si>
    <t>08828109</t>
  </si>
  <si>
    <t>FR CHA21-774312</t>
  </si>
  <si>
    <t>9DZXL06.5075</t>
  </si>
  <si>
    <t>13541</t>
  </si>
  <si>
    <t>113558</t>
  </si>
  <si>
    <t>129-170-13, 14</t>
  </si>
  <si>
    <t>34 deg 51 min 27.300 sec N, 120 deg 21 min 38.840 sec W</t>
  </si>
  <si>
    <t>08828107</t>
  </si>
  <si>
    <t>09/27/2011</t>
  </si>
  <si>
    <t>10/03/2011</t>
  </si>
  <si>
    <t>13548</t>
  </si>
  <si>
    <t>113650</t>
  </si>
  <si>
    <t>10/04/2010</t>
  </si>
  <si>
    <t>03/21/2013</t>
  </si>
  <si>
    <t>Campbell Ranches</t>
  </si>
  <si>
    <t>11336</t>
  </si>
  <si>
    <t>1119 W. Laurel Avenue</t>
  </si>
  <si>
    <t>4354D3021</t>
  </si>
  <si>
    <t>13549</t>
  </si>
  <si>
    <t>113651</t>
  </si>
  <si>
    <t>3D0153015</t>
  </si>
  <si>
    <t>13550</t>
  </si>
  <si>
    <t>113652</t>
  </si>
  <si>
    <t>UTM</t>
  </si>
  <si>
    <t>0 m E, 0 m N  (Zone: 0,  Datum: 0)</t>
  </si>
  <si>
    <t>14023</t>
  </si>
  <si>
    <t>10/15/2012</t>
  </si>
  <si>
    <t>10/19/2012</t>
  </si>
  <si>
    <t>12946</t>
  </si>
  <si>
    <t>111893</t>
  </si>
  <si>
    <t>10/16/2008</t>
  </si>
  <si>
    <t>10/24/2008</t>
  </si>
  <si>
    <t>Thompson Ranch</t>
  </si>
  <si>
    <t>11118</t>
  </si>
  <si>
    <t>1 Mile North of Palmer Road on Hwy 101</t>
  </si>
  <si>
    <t>101-060-002</t>
  </si>
  <si>
    <t>34 deg 48 min 25.600 sec N, 120 deg 20 min 37.100 sec W</t>
  </si>
  <si>
    <t>4045TF275D</t>
  </si>
  <si>
    <t>3JDXL068041</t>
  </si>
  <si>
    <t>12401</t>
  </si>
  <si>
    <t>110797</t>
  </si>
  <si>
    <t>11/13/2007</t>
  </si>
  <si>
    <t>10931</t>
  </si>
  <si>
    <t>1565 Black Road</t>
  </si>
  <si>
    <t>113-120-09</t>
  </si>
  <si>
    <t>34 deg 56 min 6.420 sec N, 120 deg 29 min 27.180 sec W</t>
  </si>
  <si>
    <t>BF6M1013</t>
  </si>
  <si>
    <t>00708873</t>
  </si>
  <si>
    <t>2DZXL07.1005</t>
  </si>
  <si>
    <t>12411</t>
  </si>
  <si>
    <t>110659</t>
  </si>
  <si>
    <t>11/19/2007</t>
  </si>
  <si>
    <t>02/22/2008</t>
  </si>
  <si>
    <t>34 deg 52 min 42.000 sec N, 120 deg 16 min 51.000 sec W</t>
  </si>
  <si>
    <t>TAD 721 VE</t>
  </si>
  <si>
    <t>5310011096</t>
  </si>
  <si>
    <t>5VPXL07.1034</t>
  </si>
  <si>
    <t>12412</t>
  </si>
  <si>
    <t>110798</t>
  </si>
  <si>
    <t>TAD 942 VE</t>
  </si>
  <si>
    <t>7009107347</t>
  </si>
  <si>
    <t>5VPXL09.4ACA</t>
  </si>
  <si>
    <t>03/24/2008</t>
  </si>
  <si>
    <t>12417</t>
  </si>
  <si>
    <t>110870</t>
  </si>
  <si>
    <t>34 deg 56 min 35.340 sec N, 120 deg 33 min 2.980 sec W</t>
  </si>
  <si>
    <t>8701819</t>
  </si>
  <si>
    <t>4DZXL06.5035</t>
  </si>
  <si>
    <t>12418</t>
  </si>
  <si>
    <t>110871</t>
  </si>
  <si>
    <t>4045TF270</t>
  </si>
  <si>
    <t>PE4045T481552</t>
  </si>
  <si>
    <t>06/20/2005</t>
  </si>
  <si>
    <t>5JDXL04.5083</t>
  </si>
  <si>
    <t>12410</t>
  </si>
  <si>
    <t>110866</t>
  </si>
  <si>
    <t>5310011095</t>
  </si>
  <si>
    <t>12416</t>
  </si>
  <si>
    <t>110868</t>
  </si>
  <si>
    <t>8735405</t>
  </si>
  <si>
    <t>5DZXL06.5035</t>
  </si>
  <si>
    <t>11/21/2007</t>
  </si>
  <si>
    <t>34 deg 40 min 21.990 sec N, 120 deg 31 min 40.910 sec W</t>
  </si>
  <si>
    <t>12422</t>
  </si>
  <si>
    <t>110885</t>
  </si>
  <si>
    <t>4BT3.3</t>
  </si>
  <si>
    <t>H032933</t>
  </si>
  <si>
    <t>09/09/2003</t>
  </si>
  <si>
    <t>3CEXL03.3AAB</t>
  </si>
  <si>
    <t>12425</t>
  </si>
  <si>
    <t>110888</t>
  </si>
  <si>
    <t>113-110-02</t>
  </si>
  <si>
    <t>34 deg 56 min 37.440 sec N, 120 deg 31 min 39.210 sec W</t>
  </si>
  <si>
    <t>6090HF485</t>
  </si>
  <si>
    <t>RG6090L015323</t>
  </si>
  <si>
    <t>01/18/2007</t>
  </si>
  <si>
    <t>12426</t>
  </si>
  <si>
    <t>110926</t>
  </si>
  <si>
    <t>34 deg 56 min 56.190 sec N, 120 deg 31 min 57.920 sec W</t>
  </si>
  <si>
    <t>PE6068L005072</t>
  </si>
  <si>
    <t>02/08/2007</t>
  </si>
  <si>
    <t>12427</t>
  </si>
  <si>
    <t>110927</t>
  </si>
  <si>
    <t>113-140-03</t>
  </si>
  <si>
    <t>34 deg 56 min 14.338 sec N, 120 deg 31 min 32.232 sec W</t>
  </si>
  <si>
    <t>PE6068L010620</t>
  </si>
  <si>
    <t>03/24/2007</t>
  </si>
  <si>
    <t>12428</t>
  </si>
  <si>
    <t>110928</t>
  </si>
  <si>
    <t>113-050-50</t>
  </si>
  <si>
    <t>34 deg 57 min 54.889 sec N, 120 deg 31 min 16.324 sec W</t>
  </si>
  <si>
    <t>RG6090L010713</t>
  </si>
  <si>
    <t>09/18/2006</t>
  </si>
  <si>
    <t>6JDXL09.0102</t>
  </si>
  <si>
    <t>12429</t>
  </si>
  <si>
    <t>110930</t>
  </si>
  <si>
    <t>099-010-49</t>
  </si>
  <si>
    <t>34 deg 45 min 22.161 sec N, 120 deg 24 min 41.155 sec W</t>
  </si>
  <si>
    <t>RG6081H275329</t>
  </si>
  <si>
    <t>06/28/2005</t>
  </si>
  <si>
    <t>5JDXL08.1037</t>
  </si>
  <si>
    <t>12430</t>
  </si>
  <si>
    <t>110661</t>
  </si>
  <si>
    <t>RG6090L015304</t>
  </si>
  <si>
    <t>01/20/2007</t>
  </si>
  <si>
    <t>12438</t>
  </si>
  <si>
    <t>110932</t>
  </si>
  <si>
    <t>12/12/2007</t>
  </si>
  <si>
    <t>34 deg 58 min 3.000 sec N, 120 deg 27 min 13.000 sec W</t>
  </si>
  <si>
    <t>TD4045T</t>
  </si>
  <si>
    <t>783592</t>
  </si>
  <si>
    <t>Babe Farms #3</t>
  </si>
  <si>
    <t>10/10/1999</t>
  </si>
  <si>
    <t>12439</t>
  </si>
  <si>
    <t>110933</t>
  </si>
  <si>
    <t>4045T</t>
  </si>
  <si>
    <t>887575</t>
  </si>
  <si>
    <t>Babe Farms #5</t>
  </si>
  <si>
    <t>12451</t>
  </si>
  <si>
    <t>110936</t>
  </si>
  <si>
    <t>12/27/2007</t>
  </si>
  <si>
    <t>03/18/2008</t>
  </si>
  <si>
    <t>Laetitia Vineyard and Winery</t>
  </si>
  <si>
    <t>10941</t>
  </si>
  <si>
    <t xml:space="preserve">3412 Hwy 33 </t>
  </si>
  <si>
    <t>Ventucopa</t>
  </si>
  <si>
    <t>149-250-004</t>
  </si>
  <si>
    <t>34 deg 50 min 13.640 sec N, 119 deg 27 min 46.890 sec W</t>
  </si>
  <si>
    <t>BF6L913C</t>
  </si>
  <si>
    <t>DIN/ISO 3046 IFN</t>
  </si>
  <si>
    <t>YDZXL06.1008</t>
  </si>
  <si>
    <t>12452</t>
  </si>
  <si>
    <t>110938</t>
  </si>
  <si>
    <t>149-230-050</t>
  </si>
  <si>
    <t>34 deg 49 min 21.640 sec N, 119 deg 27 min 37.540 sec W</t>
  </si>
  <si>
    <t>AB Volvo Penta</t>
  </si>
  <si>
    <t>TWD1031VE</t>
  </si>
  <si>
    <t>21003184</t>
  </si>
  <si>
    <t>1VPXL09.6ABA</t>
  </si>
  <si>
    <t>Load</t>
  </si>
  <si>
    <t>Base NOx EF</t>
  </si>
  <si>
    <t>Base ROG EF</t>
  </si>
  <si>
    <t>Base PM EF</t>
  </si>
  <si>
    <t>New NOX Ef</t>
  </si>
  <si>
    <t>New ROG Ef</t>
  </si>
  <si>
    <t>New PM Ef</t>
  </si>
  <si>
    <t>NOx lbs red</t>
  </si>
  <si>
    <t>ROG lbs red</t>
  </si>
  <si>
    <t>PM lbs red</t>
  </si>
  <si>
    <t>hp</t>
  </si>
  <si>
    <t>ACTIVE REMOTE STATIONARY ENGINES</t>
  </si>
  <si>
    <t>ACTIVE REMOTE BOOSTER ENGINES</t>
  </si>
  <si>
    <t>ACTIVE NONREMOTE STATIONARY ENGINES</t>
  </si>
  <si>
    <t>ACTIVE NONREMOTE BOOSTER ENGINES</t>
  </si>
  <si>
    <t>Project Life</t>
  </si>
  <si>
    <t>Tried to get generic cost data from PG&amp;E and SCE without success.  PG&amp;E did get a rough</t>
  </si>
  <si>
    <t>estimate of costs to bring in power where the grid does not reach:  $25/foot.</t>
  </si>
  <si>
    <t>ARB provided data as follows:</t>
  </si>
  <si>
    <t xml:space="preserve">Garrison, Katherine@ARB [mailto:kgarriso@arb.ca.gov] </t>
  </si>
  <si>
    <r>
      <t>-</t>
    </r>
    <r>
      <rPr>
        <sz val="7"/>
        <color rgb="FF000080"/>
        <rFont val="Times New Roman"/>
        <family val="1"/>
      </rPr>
      <t xml:space="preserve">         </t>
    </r>
    <r>
      <rPr>
        <b/>
        <sz val="10"/>
        <color rgb="FF000080"/>
        <rFont val="Arial"/>
        <family val="2"/>
      </rPr>
      <t>100-&lt;150 hp</t>
    </r>
    <r>
      <rPr>
        <sz val="10"/>
        <color rgb="FF000080"/>
        <rFont val="Arial"/>
        <family val="2"/>
      </rPr>
      <t xml:space="preserve"> is approximately $</t>
    </r>
    <r>
      <rPr>
        <b/>
        <sz val="10"/>
        <color rgb="FF000080"/>
        <rFont val="Arial"/>
        <family val="2"/>
      </rPr>
      <t>16,600</t>
    </r>
  </si>
  <si>
    <r>
      <t>-</t>
    </r>
    <r>
      <rPr>
        <sz val="7"/>
        <color rgb="FF000080"/>
        <rFont val="Times New Roman"/>
        <family val="1"/>
      </rPr>
      <t xml:space="preserve">         </t>
    </r>
    <r>
      <rPr>
        <b/>
        <sz val="10"/>
        <color rgb="FF000080"/>
        <rFont val="Arial"/>
        <family val="2"/>
      </rPr>
      <t>150 -&lt;200 hp</t>
    </r>
    <r>
      <rPr>
        <sz val="10"/>
        <color rgb="FF000080"/>
        <rFont val="Arial"/>
        <family val="2"/>
      </rPr>
      <t xml:space="preserve"> is approximately </t>
    </r>
    <r>
      <rPr>
        <b/>
        <sz val="10"/>
        <color rgb="FF000080"/>
        <rFont val="Arial"/>
        <family val="2"/>
      </rPr>
      <t>$23,400</t>
    </r>
  </si>
  <si>
    <r>
      <t>-</t>
    </r>
    <r>
      <rPr>
        <sz val="7"/>
        <color rgb="FF000080"/>
        <rFont val="Times New Roman"/>
        <family val="1"/>
      </rPr>
      <t xml:space="preserve">         </t>
    </r>
    <r>
      <rPr>
        <b/>
        <sz val="10"/>
        <color rgb="FF000080"/>
        <rFont val="Arial"/>
        <family val="2"/>
      </rPr>
      <t>200 - &lt;250 hp</t>
    </r>
    <r>
      <rPr>
        <sz val="10"/>
        <color rgb="FF000080"/>
        <rFont val="Arial"/>
        <family val="2"/>
      </rPr>
      <t xml:space="preserve"> is approximately </t>
    </r>
    <r>
      <rPr>
        <b/>
        <sz val="10"/>
        <color rgb="FF000080"/>
        <rFont val="Arial"/>
        <family val="2"/>
      </rPr>
      <t>$32,200</t>
    </r>
  </si>
  <si>
    <t>$/hp</t>
  </si>
  <si>
    <t>SJVAPCD said that funding at $150/hp covers 50%-80% of project costs.</t>
  </si>
  <si>
    <t>$313,700/mile for electric line install. No well motor costs included.</t>
  </si>
  <si>
    <t>Glenn Oliver</t>
  </si>
  <si>
    <t>Freeport-McMoRan Oil &amp; Gas - Sr. EH&amp;S Advisor</t>
  </si>
  <si>
    <t>Glenn Oliver said :</t>
  </si>
  <si>
    <t>The cost / hp for the handful of SBAPCD ag pump projects came in at:</t>
  </si>
  <si>
    <t>Replace cost per hp:</t>
  </si>
  <si>
    <t>Operator cost share (20%)</t>
  </si>
  <si>
    <t>Net cost per hp</t>
  </si>
  <si>
    <t>Grid extension cost/mile ($35/foot X 5280 ft/mi)</t>
  </si>
  <si>
    <t>Cost/hp</t>
  </si>
  <si>
    <t>Median HP</t>
  </si>
  <si>
    <t>Cost/Replacement</t>
  </si>
  <si>
    <t>NOx</t>
  </si>
  <si>
    <t>ROG</t>
  </si>
  <si>
    <t>PM</t>
  </si>
  <si>
    <t>Net cost per mile</t>
  </si>
  <si>
    <t>Project Name</t>
  </si>
  <si>
    <t>Incentive Funding</t>
  </si>
  <si>
    <t>District Cost/Project</t>
  </si>
  <si>
    <t>ERC Cost Effectiveness ($/Ton in $1,000s)</t>
  </si>
  <si>
    <t>Total NOx lbs</t>
  </si>
  <si>
    <t>80% of New Motor Cost at $259/motor hp; avg motor size 231 hp</t>
  </si>
  <si>
    <t>80% of New Motor Cost at $259/motor hp; avg motor size 113 hp</t>
  </si>
  <si>
    <t>80% of New Motor Cost at $259/motor hp; avg motor size 113hp</t>
  </si>
  <si>
    <t>80% of New Motor Cost at $259/motor hp; avg motor size 185 hp</t>
  </si>
  <si>
    <t>Total ROG Lbs</t>
  </si>
  <si>
    <t>PM Total lbs</t>
  </si>
  <si>
    <t>Total Inventory</t>
  </si>
  <si>
    <t xml:space="preserve">engines are required to report engine and use specifications to the air district.  There are </t>
  </si>
  <si>
    <t>four basic categories of engines.</t>
  </si>
  <si>
    <t>Remote well pump engines</t>
  </si>
  <si>
    <t>Remote booster pump engines</t>
  </si>
  <si>
    <t>Nonremote well pump engines</t>
  </si>
  <si>
    <t>Nonremote booster pump engines</t>
  </si>
  <si>
    <r>
      <t xml:space="preserve">TE = </t>
    </r>
    <r>
      <rPr>
        <sz val="11"/>
        <rFont val="Arial"/>
        <family val="2"/>
      </rPr>
      <t>∑</t>
    </r>
    <r>
      <rPr>
        <sz val="11"/>
        <rFont val="Calibri"/>
        <family val="2"/>
      </rPr>
      <t xml:space="preserve"> HP X Load X Hours X BaseEmissionFactor/(454*2000)</t>
    </r>
  </si>
  <si>
    <t>Where</t>
  </si>
  <si>
    <t xml:space="preserve">ARB, PG&amp;E, SCE, San Joaquin Valley APCD, Santa Barbara APCD Moyer staff, and a local </t>
  </si>
  <si>
    <t>The handful of projects funded by the Santa Barbara APCD came in at $259 per installed</t>
  </si>
  <si>
    <t>range estimated by the San Joaquin Valley APCD ($188 to $300 per hp).  So this value was</t>
  </si>
  <si>
    <t>Ag Pump Engine Electrification Emission and Cost Data Documentation</t>
  </si>
  <si>
    <t>We assumed that engine owner would be willing to pay 20% of the project costs. Hence,</t>
  </si>
  <si>
    <t>A major problem with electrification of ag pump engines is the availability of grid power.</t>
  </si>
  <si>
    <t>Having to extend grid power can radically increase costs.  Without doing site</t>
  </si>
  <si>
    <t>publically available maps that show the full power network.</t>
  </si>
  <si>
    <t>one mile grid extension.   PG&amp;E roughly estimated costs at $25/foot; which is $132,000 per</t>
  </si>
  <si>
    <t xml:space="preserve">mile.  Mr. Glenn Oliver, Feeport-McMoRan Oil &amp; Gas, said a grid extension cost them </t>
  </si>
  <si>
    <t>$314,000/mile.  For this assessment we assumed $35/foot.</t>
  </si>
  <si>
    <t>Reductions Per Average Project</t>
  </si>
  <si>
    <t>Avg District Cost/Project</t>
  </si>
  <si>
    <t>Average District Cost Per Project</t>
  </si>
  <si>
    <t xml:space="preserve">replace (discussion with PG&amp;E and ARB). That hp was then multiplied by the cost/hp value as </t>
  </si>
  <si>
    <t>given in the incentive funding section above.  For costs with the mile grid extension, the</t>
  </si>
  <si>
    <t xml:space="preserve"> $35/hp or $184,800 per mile cost was added to the engine replacement costs.</t>
  </si>
  <si>
    <t>HP is the HP for each specific engine in that category.</t>
  </si>
  <si>
    <t>Hours is engine hours/yr for each engine</t>
  </si>
  <si>
    <t>454*2000 converts grams to tons</t>
  </si>
  <si>
    <t xml:space="preserve">by site specific considerations; and (2) many district grant programs placed different </t>
  </si>
  <si>
    <t>the per hp estimated APCD cost is $207/installed hp (80% X $257).</t>
  </si>
  <si>
    <t>motor hp.  It appears that the cost component of these projects included labor and</t>
  </si>
  <si>
    <t xml:space="preserve">required components in addition to the motor.  This dollar amount/hp is in the </t>
  </si>
  <si>
    <t>used.</t>
  </si>
  <si>
    <t>For this assessment we therefore assumed that average replacement would require a</t>
  </si>
  <si>
    <t>We used these categories because</t>
  </si>
  <si>
    <t xml:space="preserve">Remote engines are not subject to lower emission standards whereas </t>
  </si>
  <si>
    <t>nonremote engines are subject to such standards.</t>
  </si>
  <si>
    <t>No Engines:</t>
  </si>
  <si>
    <t>Tons emissions &amp; reductions and avg hp</t>
  </si>
  <si>
    <t>ACTIVE REMOTE STATIONARY ENGINES Emission Totals and Engine HP average</t>
  </si>
  <si>
    <t>ACTIVE NONREMOTE BOOSTER ENGINES  Emission Totals and Engine HP average</t>
  </si>
  <si>
    <t xml:space="preserve"> ACTIVE NONREMOTE STATIONARY ENGINES Emission Totals and Engine HP average</t>
  </si>
  <si>
    <t>ACTIVE REMOTE BOOSTER ENGINES Emission Totals and Engine HP average</t>
  </si>
  <si>
    <t>Total emissions &amp; reductions in tons &amp; avg hp</t>
  </si>
  <si>
    <t>ERC Cost Effectiveness ($1,000's/Ton)</t>
  </si>
  <si>
    <t>Costs for stationary well engines my be different (more feasible) than booster</t>
  </si>
  <si>
    <t xml:space="preserve">Load is average engine load, from Carl Moyer 2011 Guidance Table, </t>
  </si>
  <si>
    <t>To be conservative for this assessment I am going to use:</t>
  </si>
  <si>
    <t>BaseEF for remote engines are emission factors for the current engine from Carl Moyer</t>
  </si>
  <si>
    <t xml:space="preserve"> between the actual emissions and emissions of a Tier 4 engine operating at the same hours and load.</t>
  </si>
  <si>
    <t xml:space="preserve">For nonremote engines per project emission reductions were calculated using the difference between </t>
  </si>
  <si>
    <t xml:space="preserve">to reflect the fact that electric motor hp is typically ~60% that of the diesel engine they </t>
  </si>
  <si>
    <t>Replace Remote Stationary Ag Pump Engines with Electric Motors</t>
  </si>
  <si>
    <t>Replace Remote Ag Booster Pump Engines with Electric Motors</t>
  </si>
  <si>
    <t>Replace Nonremote Ag Stationary Pump Engines with Electric Motors</t>
  </si>
  <si>
    <t>Replace Nonremote Ag Booster Pump Engines with Electric Motors</t>
  </si>
  <si>
    <t>Replace Remote Stationary Ag Pump Engines with Electric Motors and one mile grid power extension</t>
  </si>
  <si>
    <t>Replace Remote Ag Booster Pump Engines with Electric Motors and one mile grid power extension</t>
  </si>
  <si>
    <t>Replace Nonremote Ag Stationary Pump Engines with Electric Motors and one mile grid power extension</t>
  </si>
  <si>
    <t>Replace Nonremote Ag Booster Pump Engines with Electric Motors and one mile grid power extension</t>
  </si>
  <si>
    <t>ERC Cost-Effectiveness</t>
  </si>
  <si>
    <t>Per the Agricultural Engine Air Toxics Regulation, owners of stationary and booster pump</t>
  </si>
  <si>
    <t>pump engines, which are typically wheel mounted.</t>
  </si>
  <si>
    <t xml:space="preserve">     Appendix D, Table D-10 (0.65).</t>
  </si>
  <si>
    <t xml:space="preserve">     2011 Guidance, Appendix D, Tables D-11 and D12 (see below) </t>
  </si>
  <si>
    <t xml:space="preserve">contacted to see if it is possible to come up with generic costs to replace a diesel pump </t>
  </si>
  <si>
    <t>The San Joaquin Valley APCD indicated that its program covered 50% to 80% of total</t>
  </si>
  <si>
    <t>project costs and paid $150 per motor hp.</t>
  </si>
  <si>
    <t>specific assessments, it is impossible to determine which engines  require</t>
  </si>
  <si>
    <t>This is the life allowed under APCD regulations (there is actually no limit).</t>
  </si>
  <si>
    <t>Total Emissions were calculated per each category and pollutant by:</t>
  </si>
  <si>
    <t>TE is the total emissions per pollutant (NOx, ROG, and PM) and category</t>
  </si>
  <si>
    <t xml:space="preserve">company that secured ERCs by replacing combustion engines with electric motors were </t>
  </si>
  <si>
    <t>engine with an electric motor.  This proved to be very difficult because: (1)  costs are driven</t>
  </si>
  <si>
    <t>restrictions on eligible costs (e.g., motor only).</t>
  </si>
  <si>
    <t>extensions, how long and over what type of terrain.    Move over, there are no</t>
  </si>
  <si>
    <t>For remote engines per project emission reductions were calculation by converting the difference</t>
  </si>
  <si>
    <t>Tier 3 emissions and Tier 4 emissions of an engine operating at the same hours and load.</t>
  </si>
  <si>
    <t xml:space="preserve">The average district cost was derived by multiplying the average hp per category by 60%, to </t>
  </si>
  <si>
    <t>80% of New Motor Cost at $259/motor hp; avg motor size 231 hp; and one mi grid extension at $35/foot</t>
  </si>
  <si>
    <t>80% of New Motor Cost at $259/motor hp; avg motor size 113 hp; and one mi grid extension at $35/foot</t>
  </si>
  <si>
    <t>80% of New Motor Cost at $259/motor hp; avg motor size 185 hp; and one mi grid extension at $35/foot</t>
  </si>
  <si>
    <t>80% of New Motor Cost at $259/motor hp; avg motor size 113hp; and one mi grid extension at $35/foot</t>
  </si>
  <si>
    <t>ERC Cost-Effectiveness is the total cost to replace all engines per category divided by the total</t>
  </si>
  <si>
    <t>amount of pollution reduced for that category, per pollutant, in tons per year.</t>
  </si>
  <si>
    <t>Total Emission Inventory 2013  (tons/year)</t>
  </si>
  <si>
    <t>Reductions Per Avg Project   (lbs/yr)</t>
  </si>
  <si>
    <t>Total Emissions Inventory 2013  (tons/year)</t>
  </si>
  <si>
    <t>Reductions Per Avg Project  (lbs/yr)</t>
  </si>
  <si>
    <t>Total Emissions Inventory 2013 (tons/year)</t>
  </si>
  <si>
    <t xml:space="preserve">BaseEF for nonremote engines are Tier 3 emission factors because the engines must </t>
  </si>
  <si>
    <t>meet Tier 3 under the stationary ATCM.</t>
  </si>
  <si>
    <t xml:space="preserve">We expect a little over 6 tons ERCs. Figure total ERC generation costs about $375,000/ton </t>
  </si>
  <si>
    <t>for 10 engines between 36 &amp; 49 bhp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</si>
</sst>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#,##0.0"/>
    <numFmt numFmtId="165" formatCode="&quot;$&quot;#,##0"/>
  </numFmts>
  <fonts count="20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80"/>
      <name val="Symbol"/>
      <family val="1"/>
      <charset val="2"/>
    </font>
    <font>
      <sz val="7"/>
      <color rgb="FF000080"/>
      <name val="Times New Roman"/>
      <family val="1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sz val="11"/>
      <color rgb="FF1F497D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u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132"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2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 readingOrder="1"/>
    </xf>
    <xf numFmtId="0" fontId="4" fillId="4" borderId="0" xfId="0" applyNumberFormat="1" applyFont="1" applyFill="1" applyBorder="1" applyAlignment="1">
      <alignment vertical="top" wrapText="1" readingOrder="1"/>
    </xf>
    <xf numFmtId="0" fontId="4" fillId="5" borderId="0" xfId="0" applyNumberFormat="1" applyFont="1" applyFill="1" applyBorder="1" applyAlignment="1">
      <alignment vertical="top" wrapText="1" readingOrder="1"/>
    </xf>
    <xf numFmtId="0" fontId="3" fillId="4" borderId="0" xfId="0" applyFont="1" applyFill="1" applyBorder="1"/>
    <xf numFmtId="0" fontId="3" fillId="0" borderId="1" xfId="0" applyFont="1" applyFill="1" applyBorder="1"/>
    <xf numFmtId="0" fontId="4" fillId="2" borderId="2" xfId="0" applyNumberFormat="1" applyFont="1" applyFill="1" applyBorder="1" applyAlignment="1">
      <alignment horizontal="right" vertical="top" wrapText="1" readingOrder="1"/>
    </xf>
    <xf numFmtId="0" fontId="4" fillId="2" borderId="2" xfId="0" applyNumberFormat="1" applyFont="1" applyFill="1" applyBorder="1" applyAlignment="1">
      <alignment horizontal="left"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3" fontId="3" fillId="0" borderId="0" xfId="0" applyNumberFormat="1" applyFont="1" applyFill="1" applyBorder="1"/>
    <xf numFmtId="0" fontId="4" fillId="3" borderId="2" xfId="0" applyNumberFormat="1" applyFont="1" applyFill="1" applyBorder="1" applyAlignment="1">
      <alignment horizontal="right" vertical="top" wrapText="1" readingOrder="1"/>
    </xf>
    <xf numFmtId="0" fontId="4" fillId="3" borderId="2" xfId="0" applyNumberFormat="1" applyFont="1" applyFill="1" applyBorder="1" applyAlignment="1">
      <alignment horizontal="left" vertical="top" wrapText="1" readingOrder="1"/>
    </xf>
    <xf numFmtId="0" fontId="4" fillId="3" borderId="2" xfId="0" applyNumberFormat="1" applyFont="1" applyFill="1" applyBorder="1" applyAlignment="1">
      <alignment vertical="top" wrapText="1" readingOrder="1"/>
    </xf>
    <xf numFmtId="0" fontId="4" fillId="4" borderId="4" xfId="0" applyNumberFormat="1" applyFont="1" applyFill="1" applyBorder="1" applyAlignment="1">
      <alignment vertical="top" wrapText="1" readingOrder="1"/>
    </xf>
    <xf numFmtId="0" fontId="4" fillId="4" borderId="4" xfId="0" applyNumberFormat="1" applyFont="1" applyFill="1" applyBorder="1" applyAlignment="1">
      <alignment horizontal="right" vertical="top" wrapText="1" readingOrder="1"/>
    </xf>
    <xf numFmtId="0" fontId="4" fillId="4" borderId="4" xfId="0" applyNumberFormat="1" applyFont="1" applyFill="1" applyBorder="1" applyAlignment="1">
      <alignment horizontal="left" vertical="top" wrapText="1" readingOrder="1"/>
    </xf>
    <xf numFmtId="0" fontId="3" fillId="4" borderId="4" xfId="0" applyFont="1" applyFill="1" applyBorder="1"/>
    <xf numFmtId="0" fontId="4" fillId="5" borderId="2" xfId="0" applyNumberFormat="1" applyFont="1" applyFill="1" applyBorder="1" applyAlignment="1">
      <alignment horizontal="right" vertical="top" wrapText="1" readingOrder="1"/>
    </xf>
    <xf numFmtId="0" fontId="4" fillId="5" borderId="2" xfId="0" applyNumberFormat="1" applyFont="1" applyFill="1" applyBorder="1" applyAlignment="1">
      <alignment horizontal="left" vertical="top" wrapText="1" readingOrder="1"/>
    </xf>
    <xf numFmtId="0" fontId="4" fillId="5" borderId="2" xfId="0" applyNumberFormat="1" applyFont="1" applyFill="1" applyBorder="1" applyAlignment="1">
      <alignment vertical="top" wrapText="1" readingOrder="1"/>
    </xf>
    <xf numFmtId="1" fontId="3" fillId="4" borderId="0" xfId="0" applyNumberFormat="1" applyFont="1" applyFill="1" applyBorder="1"/>
    <xf numFmtId="0" fontId="4" fillId="6" borderId="0" xfId="0" applyNumberFormat="1" applyFont="1" applyFill="1" applyBorder="1" applyAlignment="1">
      <alignment vertical="top" wrapText="1" readingOrder="1"/>
    </xf>
    <xf numFmtId="0" fontId="4" fillId="6" borderId="1" xfId="0" applyNumberFormat="1" applyFont="1" applyFill="1" applyBorder="1" applyAlignment="1">
      <alignment horizontal="right" vertical="top" wrapText="1" readingOrder="1"/>
    </xf>
    <xf numFmtId="0" fontId="4" fillId="6" borderId="1" xfId="0" applyNumberFormat="1" applyFont="1" applyFill="1" applyBorder="1" applyAlignment="1">
      <alignment horizontal="left" vertical="top" wrapText="1" readingOrder="1"/>
    </xf>
    <xf numFmtId="0" fontId="4" fillId="6" borderId="1" xfId="0" applyNumberFormat="1" applyFont="1" applyFill="1" applyBorder="1" applyAlignment="1">
      <alignment vertical="top" wrapText="1" readingOrder="1"/>
    </xf>
    <xf numFmtId="0" fontId="4" fillId="5" borderId="1" xfId="0" applyNumberFormat="1" applyFont="1" applyFill="1" applyBorder="1" applyAlignment="1">
      <alignment horizontal="right" vertical="top" wrapText="1" readingOrder="1"/>
    </xf>
    <xf numFmtId="0" fontId="4" fillId="5" borderId="1" xfId="0" applyNumberFormat="1" applyFont="1" applyFill="1" applyBorder="1" applyAlignment="1">
      <alignment horizontal="left" vertical="top" wrapText="1" readingOrder="1"/>
    </xf>
    <xf numFmtId="0" fontId="4" fillId="5" borderId="1" xfId="0" applyNumberFormat="1" applyFont="1" applyFill="1" applyBorder="1" applyAlignment="1">
      <alignment vertical="top" wrapText="1" readingOrder="1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4" fillId="2" borderId="1" xfId="0" applyNumberFormat="1" applyFont="1" applyFill="1" applyBorder="1" applyAlignment="1">
      <alignment horizontal="right" vertical="top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0" fontId="4" fillId="2" borderId="3" xfId="0" applyNumberFormat="1" applyFont="1" applyFill="1" applyBorder="1" applyAlignment="1">
      <alignment horizontal="right" vertical="top" wrapText="1" readingOrder="1"/>
    </xf>
    <xf numFmtId="0" fontId="4" fillId="2" borderId="3" xfId="0" applyNumberFormat="1" applyFont="1" applyFill="1" applyBorder="1" applyAlignment="1">
      <alignment horizontal="left"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3" fillId="2" borderId="3" xfId="0" applyFont="1" applyFill="1" applyBorder="1"/>
    <xf numFmtId="3" fontId="3" fillId="2" borderId="3" xfId="0" applyNumberFormat="1" applyFont="1" applyFill="1" applyBorder="1"/>
    <xf numFmtId="0" fontId="4" fillId="3" borderId="1" xfId="0" applyNumberFormat="1" applyFont="1" applyFill="1" applyBorder="1" applyAlignment="1">
      <alignment horizontal="right"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0" fontId="4" fillId="5" borderId="3" xfId="0" applyNumberFormat="1" applyFont="1" applyFill="1" applyBorder="1" applyAlignment="1">
      <alignment horizontal="right" vertical="top" wrapText="1" readingOrder="1"/>
    </xf>
    <xf numFmtId="0" fontId="4" fillId="5" borderId="3" xfId="0" applyNumberFormat="1" applyFont="1" applyFill="1" applyBorder="1" applyAlignment="1">
      <alignment horizontal="left"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0" fontId="3" fillId="5" borderId="3" xfId="0" applyFont="1" applyFill="1" applyBorder="1"/>
    <xf numFmtId="3" fontId="3" fillId="5" borderId="3" xfId="0" applyNumberFormat="1" applyFont="1" applyFill="1" applyBorder="1"/>
    <xf numFmtId="0" fontId="3" fillId="5" borderId="2" xfId="0" applyFont="1" applyFill="1" applyBorder="1"/>
    <xf numFmtId="3" fontId="3" fillId="5" borderId="2" xfId="0" applyNumberFormat="1" applyFont="1" applyFill="1" applyBorder="1"/>
    <xf numFmtId="0" fontId="3" fillId="0" borderId="0" xfId="0" applyFont="1" applyFill="1" applyBorder="1" applyAlignment="1">
      <alignment vertical="top" readingOrder="1"/>
    </xf>
    <xf numFmtId="0" fontId="4" fillId="4" borderId="5" xfId="0" applyNumberFormat="1" applyFont="1" applyFill="1" applyBorder="1" applyAlignment="1">
      <alignment horizontal="right" vertical="top" wrapText="1" readingOrder="1"/>
    </xf>
    <xf numFmtId="0" fontId="4" fillId="4" borderId="5" xfId="0" applyNumberFormat="1" applyFont="1" applyFill="1" applyBorder="1" applyAlignment="1">
      <alignment horizontal="left" vertical="top" wrapText="1" readingOrder="1"/>
    </xf>
    <xf numFmtId="0" fontId="4" fillId="4" borderId="5" xfId="0" applyNumberFormat="1" applyFont="1" applyFill="1" applyBorder="1" applyAlignment="1">
      <alignment vertical="top" wrapText="1" readingOrder="1"/>
    </xf>
    <xf numFmtId="0" fontId="3" fillId="4" borderId="5" xfId="0" applyFont="1" applyFill="1" applyBorder="1"/>
    <xf numFmtId="0" fontId="3" fillId="6" borderId="1" xfId="0" applyFont="1" applyFill="1" applyBorder="1" applyAlignment="1">
      <alignment vertical="top" readingOrder="1"/>
    </xf>
    <xf numFmtId="3" fontId="3" fillId="6" borderId="1" xfId="0" applyNumberFormat="1" applyFont="1" applyFill="1" applyBorder="1" applyAlignment="1">
      <alignment vertical="top" readingOrder="1"/>
    </xf>
    <xf numFmtId="0" fontId="5" fillId="0" borderId="0" xfId="0" applyNumberFormat="1" applyFont="1" applyFill="1" applyBorder="1" applyAlignment="1">
      <alignment vertical="top" readingOrder="1"/>
    </xf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0" fontId="6" fillId="0" borderId="0" xfId="1" applyFill="1" applyBorder="1"/>
    <xf numFmtId="0" fontId="7" fillId="0" borderId="0" xfId="0" applyFont="1" applyFill="1" applyBorder="1" applyAlignment="1">
      <alignment horizontal="left" vertical="center" indent="15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/>
    <xf numFmtId="0" fontId="11" fillId="0" borderId="0" xfId="0" applyFont="1" applyFill="1" applyBorder="1"/>
    <xf numFmtId="6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4" borderId="6" xfId="0" applyNumberFormat="1" applyFont="1" applyFill="1" applyBorder="1" applyAlignment="1">
      <alignment horizontal="right" vertical="top" wrapText="1" readingOrder="1"/>
    </xf>
    <xf numFmtId="0" fontId="4" fillId="4" borderId="6" xfId="0" applyNumberFormat="1" applyFont="1" applyFill="1" applyBorder="1" applyAlignment="1">
      <alignment horizontal="left" vertical="top" wrapText="1" readingOrder="1"/>
    </xf>
    <xf numFmtId="0" fontId="4" fillId="4" borderId="6" xfId="0" applyNumberFormat="1" applyFont="1" applyFill="1" applyBorder="1" applyAlignment="1">
      <alignment vertical="top" wrapText="1" readingOrder="1"/>
    </xf>
    <xf numFmtId="0" fontId="3" fillId="4" borderId="6" xfId="0" applyFont="1" applyFill="1" applyBorder="1"/>
    <xf numFmtId="3" fontId="3" fillId="4" borderId="6" xfId="0" applyNumberFormat="1" applyFont="1" applyFill="1" applyBorder="1"/>
    <xf numFmtId="164" fontId="3" fillId="4" borderId="6" xfId="0" applyNumberFormat="1" applyFont="1" applyFill="1" applyBorder="1"/>
    <xf numFmtId="0" fontId="12" fillId="0" borderId="0" xfId="0" applyFont="1" applyFill="1" applyBorder="1"/>
    <xf numFmtId="3" fontId="3" fillId="4" borderId="5" xfId="0" applyNumberFormat="1" applyFont="1" applyFill="1" applyBorder="1"/>
    <xf numFmtId="164" fontId="3" fillId="4" borderId="5" xfId="0" applyNumberFormat="1" applyFont="1" applyFill="1" applyBorder="1"/>
    <xf numFmtId="3" fontId="3" fillId="6" borderId="1" xfId="0" applyNumberFormat="1" applyFont="1" applyFill="1" applyBorder="1"/>
    <xf numFmtId="0" fontId="3" fillId="6" borderId="1" xfId="0" applyFont="1" applyFill="1" applyBorder="1"/>
    <xf numFmtId="3" fontId="3" fillId="7" borderId="1" xfId="0" applyNumberFormat="1" applyFont="1" applyFill="1" applyBorder="1"/>
    <xf numFmtId="164" fontId="3" fillId="7" borderId="1" xfId="0" applyNumberFormat="1" applyFont="1" applyFill="1" applyBorder="1"/>
    <xf numFmtId="0" fontId="3" fillId="7" borderId="1" xfId="0" applyFont="1" applyFill="1" applyBorder="1"/>
    <xf numFmtId="0" fontId="3" fillId="0" borderId="0" xfId="0" applyFont="1" applyFill="1" applyBorder="1" applyAlignment="1">
      <alignment wrapText="1" readingOrder="1"/>
    </xf>
    <xf numFmtId="0" fontId="13" fillId="0" borderId="1" xfId="2" applyFont="1" applyBorder="1" applyAlignment="1">
      <alignment vertical="center" wrapText="1"/>
    </xf>
    <xf numFmtId="0" fontId="1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right" wrapText="1"/>
    </xf>
    <xf numFmtId="2" fontId="3" fillId="7" borderId="1" xfId="0" applyNumberFormat="1" applyFont="1" applyFill="1" applyBorder="1"/>
    <xf numFmtId="1" fontId="3" fillId="7" borderId="1" xfId="0" applyNumberFormat="1" applyFont="1" applyFill="1" applyBorder="1"/>
    <xf numFmtId="0" fontId="16" fillId="4" borderId="7" xfId="0" applyFont="1" applyFill="1" applyBorder="1"/>
    <xf numFmtId="0" fontId="3" fillId="4" borderId="8" xfId="0" applyFont="1" applyFill="1" applyBorder="1"/>
    <xf numFmtId="0" fontId="4" fillId="4" borderId="1" xfId="0" applyNumberFormat="1" applyFont="1" applyFill="1" applyBorder="1" applyAlignment="1">
      <alignment horizontal="left" vertical="top" wrapText="1" readingOrder="1"/>
    </xf>
    <xf numFmtId="0" fontId="3" fillId="0" borderId="4" xfId="0" applyFont="1" applyFill="1" applyBorder="1"/>
    <xf numFmtId="0" fontId="3" fillId="0" borderId="8" xfId="0" applyFont="1" applyFill="1" applyBorder="1"/>
    <xf numFmtId="0" fontId="12" fillId="4" borderId="0" xfId="0" applyFont="1" applyFill="1" applyBorder="1"/>
    <xf numFmtId="0" fontId="5" fillId="0" borderId="7" xfId="0" applyNumberFormat="1" applyFont="1" applyFill="1" applyBorder="1" applyAlignment="1">
      <alignment vertical="top" readingOrder="1"/>
    </xf>
    <xf numFmtId="0" fontId="5" fillId="4" borderId="7" xfId="0" applyNumberFormat="1" applyFont="1" applyFill="1" applyBorder="1" applyAlignment="1">
      <alignment vertical="top" readingOrder="1"/>
    </xf>
    <xf numFmtId="0" fontId="4" fillId="4" borderId="8" xfId="0" applyNumberFormat="1" applyFont="1" applyFill="1" applyBorder="1" applyAlignment="1">
      <alignment vertical="top" wrapText="1" readingOrder="1"/>
    </xf>
    <xf numFmtId="0" fontId="4" fillId="6" borderId="2" xfId="0" applyNumberFormat="1" applyFont="1" applyFill="1" applyBorder="1" applyAlignment="1">
      <alignment horizontal="right" vertical="top" wrapText="1" readingOrder="1"/>
    </xf>
    <xf numFmtId="0" fontId="4" fillId="6" borderId="2" xfId="0" applyNumberFormat="1" applyFont="1" applyFill="1" applyBorder="1" applyAlignment="1">
      <alignment horizontal="left" vertical="top" wrapText="1" readingOrder="1"/>
    </xf>
    <xf numFmtId="0" fontId="4" fillId="6" borderId="2" xfId="0" applyNumberFormat="1" applyFont="1" applyFill="1" applyBorder="1" applyAlignment="1">
      <alignment vertical="top" wrapText="1" readingOrder="1"/>
    </xf>
    <xf numFmtId="8" fontId="3" fillId="0" borderId="0" xfId="0" applyNumberFormat="1" applyFont="1" applyFill="1" applyBorder="1" applyAlignment="1">
      <alignment wrapText="1" readingOrder="1"/>
    </xf>
    <xf numFmtId="2" fontId="3" fillId="0" borderId="0" xfId="0" applyNumberFormat="1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6" fillId="0" borderId="1" xfId="0" applyNumberFormat="1" applyFont="1" applyFill="1" applyBorder="1" applyAlignment="1">
      <alignment vertical="center" wrapText="1" readingOrder="1"/>
    </xf>
    <xf numFmtId="0" fontId="12" fillId="0" borderId="1" xfId="0" applyFont="1" applyFill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 indent="1"/>
    </xf>
    <xf numFmtId="6" fontId="3" fillId="0" borderId="1" xfId="0" applyNumberFormat="1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right" vertical="center" wrapText="1" indent="1"/>
    </xf>
    <xf numFmtId="165" fontId="3" fillId="0" borderId="1" xfId="0" applyNumberFormat="1" applyFont="1" applyFill="1" applyBorder="1" applyAlignment="1">
      <alignment horizontal="right" vertical="center" wrapText="1" indent="1"/>
    </xf>
    <xf numFmtId="2" fontId="3" fillId="0" borderId="1" xfId="0" applyNumberFormat="1" applyFont="1" applyFill="1" applyBorder="1" applyAlignment="1">
      <alignment horizontal="right" vertical="center" indent="1"/>
    </xf>
    <xf numFmtId="6" fontId="3" fillId="0" borderId="1" xfId="0" applyNumberFormat="1" applyFont="1" applyFill="1" applyBorder="1" applyAlignment="1">
      <alignment horizontal="right" vertical="center" indent="1"/>
    </xf>
    <xf numFmtId="6" fontId="3" fillId="0" borderId="1" xfId="0" applyNumberFormat="1" applyFont="1" applyFill="1" applyBorder="1" applyAlignment="1">
      <alignment horizontal="right" vertical="center" wrapText="1" indent="1" readingOrder="1"/>
    </xf>
    <xf numFmtId="2" fontId="3" fillId="0" borderId="1" xfId="0" applyNumberFormat="1" applyFont="1" applyFill="1" applyBorder="1" applyAlignment="1">
      <alignment horizontal="right" vertical="center" wrapText="1" indent="1" readingOrder="1"/>
    </xf>
    <xf numFmtId="0" fontId="3" fillId="0" borderId="1" xfId="0" applyFont="1" applyFill="1" applyBorder="1" applyAlignment="1">
      <alignment horizontal="right" vertical="center" wrapText="1" indent="1" readingOrder="1"/>
    </xf>
    <xf numFmtId="165" fontId="3" fillId="0" borderId="1" xfId="0" applyNumberFormat="1" applyFont="1" applyFill="1" applyBorder="1" applyAlignment="1">
      <alignment horizontal="right" vertical="center" wrapText="1" indent="1" readingOrder="1"/>
    </xf>
    <xf numFmtId="0" fontId="3" fillId="0" borderId="0" xfId="0" applyFont="1" applyFill="1" applyBorder="1" applyAlignment="1">
      <alignment horizontal="left" indent="1"/>
    </xf>
    <xf numFmtId="0" fontId="19" fillId="0" borderId="0" xfId="0" applyFont="1" applyFill="1" applyBorder="1"/>
  </cellXfs>
  <cellStyles count="4">
    <cellStyle name="Hyperlink" xfId="1" builtinId="8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50</xdr:row>
      <xdr:rowOff>152401</xdr:rowOff>
    </xdr:from>
    <xdr:to>
      <xdr:col>8</xdr:col>
      <xdr:colOff>247650</xdr:colOff>
      <xdr:row>76</xdr:row>
      <xdr:rowOff>142241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l="21920" t="22680" r="60857" b="19587"/>
        <a:stretch/>
      </xdr:blipFill>
      <xdr:spPr bwMode="auto">
        <a:xfrm>
          <a:off x="790575" y="7962901"/>
          <a:ext cx="4333875" cy="4942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542925</xdr:colOff>
      <xdr:row>35</xdr:row>
      <xdr:rowOff>95250</xdr:rowOff>
    </xdr:from>
    <xdr:to>
      <xdr:col>7</xdr:col>
      <xdr:colOff>219075</xdr:colOff>
      <xdr:row>45</xdr:row>
      <xdr:rowOff>104775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rcRect l="23833" t="23372" r="62945" b="54127"/>
        <a:stretch/>
      </xdr:blipFill>
      <xdr:spPr bwMode="auto">
        <a:xfrm>
          <a:off x="895350" y="6772275"/>
          <a:ext cx="3333750" cy="1914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garriso@arb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I32" sqref="I32"/>
    </sheetView>
  </sheetViews>
  <sheetFormatPr defaultRowHeight="15" x14ac:dyDescent="0.25"/>
  <cols>
    <col min="1" max="1" width="31.140625" customWidth="1"/>
    <col min="2" max="2" width="14.140625" customWidth="1"/>
    <col min="3" max="3" width="15.42578125" style="114" customWidth="1"/>
    <col min="4" max="4" width="23.140625" style="95" customWidth="1"/>
    <col min="5" max="5" width="17" style="114" customWidth="1"/>
    <col min="6" max="6" width="12" customWidth="1"/>
    <col min="7" max="7" width="7.85546875" customWidth="1"/>
    <col min="9" max="9" width="11.5703125" bestFit="1" customWidth="1"/>
  </cols>
  <sheetData>
    <row r="1" spans="1:9" ht="15.75" x14ac:dyDescent="0.25">
      <c r="A1" s="94" t="s">
        <v>1356</v>
      </c>
    </row>
    <row r="2" spans="1:9" ht="45" x14ac:dyDescent="0.25">
      <c r="A2" s="93" t="s">
        <v>1360</v>
      </c>
      <c r="B2" s="118" t="s">
        <v>1416</v>
      </c>
      <c r="C2" s="119" t="s">
        <v>1457</v>
      </c>
      <c r="D2" s="96" t="s">
        <v>1361</v>
      </c>
      <c r="E2" s="119" t="s">
        <v>1458</v>
      </c>
      <c r="F2" s="96" t="s">
        <v>1392</v>
      </c>
      <c r="G2" s="96" t="s">
        <v>1334</v>
      </c>
    </row>
    <row r="3" spans="1:9" s="92" customFormat="1" ht="45" x14ac:dyDescent="0.25">
      <c r="A3" s="117" t="s">
        <v>1424</v>
      </c>
      <c r="B3" s="126">
        <f>Cost!$H$41/(E3/2000)/1000</f>
        <v>27.70533587681475</v>
      </c>
      <c r="C3" s="127">
        <f>'Active Ag Reg List'!$AN$28</f>
        <v>32.542539708149782</v>
      </c>
      <c r="D3" s="97" t="s">
        <v>1365</v>
      </c>
      <c r="E3" s="120">
        <f>'Active Ag Reg List'!$AO$28*2000/'Active Ag Reg List'!$AG$28</f>
        <v>3447.6824401156377</v>
      </c>
      <c r="F3" s="121">
        <f>Cost!$H$41</f>
        <v>47759.6</v>
      </c>
      <c r="G3" s="122">
        <v>30</v>
      </c>
      <c r="I3" s="113"/>
    </row>
    <row r="4" spans="1:9" s="92" customFormat="1" ht="45" x14ac:dyDescent="0.25">
      <c r="A4" s="117" t="s">
        <v>1425</v>
      </c>
      <c r="B4" s="126">
        <f>Cost!$H$42/(E4/2000)/1000</f>
        <v>33.861863192261509</v>
      </c>
      <c r="C4" s="127">
        <f>'Active Ag Reg List'!$AN$77</f>
        <v>30.273525578193841</v>
      </c>
      <c r="D4" s="97" t="s">
        <v>1366</v>
      </c>
      <c r="E4" s="120">
        <f>'Active Ag Reg List'!$AO$77*2000/'Active Ag Reg List'!$AG$77</f>
        <v>1382.8890552809708</v>
      </c>
      <c r="F4" s="121">
        <f>Cost!$H$42</f>
        <v>23413.599999999999</v>
      </c>
      <c r="G4" s="122">
        <v>30</v>
      </c>
      <c r="I4" s="113"/>
    </row>
    <row r="5" spans="1:9" s="92" customFormat="1" ht="45" x14ac:dyDescent="0.25">
      <c r="A5" s="117" t="s">
        <v>1426</v>
      </c>
      <c r="B5" s="126">
        <f>Cost!$H$43/(E5/2000)/1000</f>
        <v>68.060786326616977</v>
      </c>
      <c r="C5" s="127">
        <f>'Active Ag Reg List'!$AN$126</f>
        <v>21.546927370044052</v>
      </c>
      <c r="D5" s="97" t="s">
        <v>1368</v>
      </c>
      <c r="E5" s="120">
        <f>'Active Ag Reg List'!$AO$126*2000/'Active Ag Reg List'!$AG$126</f>
        <v>1126.4048527458538</v>
      </c>
      <c r="F5" s="121">
        <f>Cost!$H$43</f>
        <v>38332</v>
      </c>
      <c r="G5" s="122">
        <v>30</v>
      </c>
      <c r="I5" s="113"/>
    </row>
    <row r="6" spans="1:9" s="92" customFormat="1" ht="45" x14ac:dyDescent="0.25">
      <c r="A6" s="117" t="s">
        <v>1427</v>
      </c>
      <c r="B6" s="126">
        <f>Cost!$H$44/(E6/2000)/1000</f>
        <v>65.532870723450259</v>
      </c>
      <c r="C6" s="127">
        <f>'Active Ag Reg List'!$AN$168</f>
        <v>12.805727985682813</v>
      </c>
      <c r="D6" s="97" t="s">
        <v>1367</v>
      </c>
      <c r="E6" s="120">
        <f>'Active Ag Reg List'!$AO$168*2000/'Active Ag Reg List'!$AG$168</f>
        <v>714.56048671530834</v>
      </c>
      <c r="F6" s="121">
        <f>Cost!$H$44</f>
        <v>23413.599999999999</v>
      </c>
      <c r="G6" s="122">
        <v>30</v>
      </c>
      <c r="I6" s="113"/>
    </row>
    <row r="7" spans="1:9" s="92" customFormat="1" ht="75" x14ac:dyDescent="0.25">
      <c r="A7" s="117" t="s">
        <v>1428</v>
      </c>
      <c r="B7" s="126">
        <f>(Cost!$H$41+Cost!$F$36)/(E7/2000)/1000</f>
        <v>113.46729485528805</v>
      </c>
      <c r="C7" s="127">
        <f>'Active Ag Reg List'!$AN$28</f>
        <v>32.542539708149782</v>
      </c>
      <c r="D7" s="97" t="s">
        <v>1451</v>
      </c>
      <c r="E7" s="120">
        <f>E3</f>
        <v>3447.6824401156377</v>
      </c>
      <c r="F7" s="123">
        <f>F3+(5280*35*0.8)</f>
        <v>195599.6</v>
      </c>
      <c r="G7" s="122">
        <v>30</v>
      </c>
      <c r="I7" s="113"/>
    </row>
    <row r="8" spans="1:9" s="92" customFormat="1" ht="75" x14ac:dyDescent="0.25">
      <c r="A8" s="117" t="s">
        <v>1429</v>
      </c>
      <c r="B8" s="126">
        <f>(Cost!$H$41+Cost!$F$36)/(E8/2000)/1000</f>
        <v>282.88545527646647</v>
      </c>
      <c r="C8" s="127">
        <f>'Active Ag Reg List'!$AN$77</f>
        <v>30.273525578193841</v>
      </c>
      <c r="D8" s="97" t="s">
        <v>1452</v>
      </c>
      <c r="E8" s="120">
        <f>E4</f>
        <v>1382.8890552809708</v>
      </c>
      <c r="F8" s="123">
        <f>F4+(5280*35*0.8)</f>
        <v>171253.6</v>
      </c>
      <c r="G8" s="122">
        <v>30</v>
      </c>
      <c r="I8" s="113"/>
    </row>
    <row r="9" spans="1:9" s="92" customFormat="1" ht="75" x14ac:dyDescent="0.25">
      <c r="A9" s="117" t="s">
        <v>1430</v>
      </c>
      <c r="B9" s="126">
        <f>(Cost!$H$41+Cost!$F$36)/(E9/2000)/1000</f>
        <v>347.29892990639019</v>
      </c>
      <c r="C9" s="127">
        <f>'Active Ag Reg List'!$AN$126</f>
        <v>21.546927370044052</v>
      </c>
      <c r="D9" s="97" t="s">
        <v>1453</v>
      </c>
      <c r="E9" s="120">
        <f>E5</f>
        <v>1126.4048527458538</v>
      </c>
      <c r="F9" s="123">
        <f>F5+(5280*35*0.8)</f>
        <v>186172</v>
      </c>
      <c r="G9" s="122">
        <v>30</v>
      </c>
      <c r="I9" s="113"/>
    </row>
    <row r="10" spans="1:9" s="92" customFormat="1" ht="75" x14ac:dyDescent="0.25">
      <c r="A10" s="117" t="s">
        <v>1431</v>
      </c>
      <c r="B10" s="126">
        <f>(Cost!$H$44+Cost!$F$36)/(E10/2000)/1000</f>
        <v>479.32569232093579</v>
      </c>
      <c r="C10" s="127">
        <f>'Active Ag Reg List'!$AN$168</f>
        <v>12.805727985682813</v>
      </c>
      <c r="D10" s="97" t="s">
        <v>1454</v>
      </c>
      <c r="E10" s="120">
        <f>E6</f>
        <v>714.56048671530834</v>
      </c>
      <c r="F10" s="123">
        <f>F6+(5280*35*0.8)</f>
        <v>171253.6</v>
      </c>
      <c r="G10" s="122">
        <v>30</v>
      </c>
      <c r="I10" s="113"/>
    </row>
    <row r="12" spans="1:9" ht="15.75" x14ac:dyDescent="0.25">
      <c r="A12" s="94" t="s">
        <v>1357</v>
      </c>
    </row>
    <row r="13" spans="1:9" ht="60" x14ac:dyDescent="0.25">
      <c r="A13" s="93" t="s">
        <v>1360</v>
      </c>
      <c r="B13" s="118" t="s">
        <v>1363</v>
      </c>
      <c r="C13" s="119" t="s">
        <v>1459</v>
      </c>
      <c r="D13" s="96" t="s">
        <v>1361</v>
      </c>
      <c r="E13" s="119" t="s">
        <v>1460</v>
      </c>
      <c r="F13" s="96" t="s">
        <v>1362</v>
      </c>
      <c r="G13" s="96" t="s">
        <v>1334</v>
      </c>
    </row>
    <row r="14" spans="1:9" ht="45" x14ac:dyDescent="0.25">
      <c r="A14" s="117" t="s">
        <v>1424</v>
      </c>
      <c r="B14" s="125">
        <f>Cost!$H$41/(E14/2000)/1000</f>
        <v>717.13444328718322</v>
      </c>
      <c r="C14" s="120">
        <f>'Active Ag Reg List'!$AP$28</f>
        <v>1.5554272356828196</v>
      </c>
      <c r="D14" s="97" t="s">
        <v>1365</v>
      </c>
      <c r="E14" s="124">
        <f>'Active Ag Reg List'!$AQ$28*2000/'Active Ag Reg List'!$AG$28</f>
        <v>133.19566629955946</v>
      </c>
      <c r="F14" s="121">
        <f>Cost!$H$41</f>
        <v>47759.6</v>
      </c>
      <c r="G14" s="122">
        <v>30</v>
      </c>
    </row>
    <row r="15" spans="1:9" ht="45" x14ac:dyDescent="0.25">
      <c r="A15" s="117" t="s">
        <v>1425</v>
      </c>
      <c r="B15" s="125">
        <f>Cost!$H$42/(E15/2000)/1000</f>
        <v>420.736627067369</v>
      </c>
      <c r="C15" s="120">
        <f>'Active Ag Reg List'!$AP$77</f>
        <v>2.7483166850220266</v>
      </c>
      <c r="D15" s="97" t="s">
        <v>1366</v>
      </c>
      <c r="E15" s="124">
        <f>'Active Ag Reg List'!$AQ$77*2000/'Active Ag Reg List'!$AG$77</f>
        <v>111.29813043945413</v>
      </c>
      <c r="F15" s="121">
        <f>Cost!$H$42</f>
        <v>23413.599999999999</v>
      </c>
      <c r="G15" s="122">
        <v>30</v>
      </c>
    </row>
    <row r="16" spans="1:9" ht="45" x14ac:dyDescent="0.25">
      <c r="A16" s="117" t="s">
        <v>1426</v>
      </c>
      <c r="B16" s="125">
        <f>Cost!$H$43/(E16/2000)/1000</f>
        <v>2371.2467264978654</v>
      </c>
      <c r="C16" s="120">
        <f>'Active Ag Reg List'!$AP$126</f>
        <v>1.1076480198237886</v>
      </c>
      <c r="D16" s="97" t="s">
        <v>1368</v>
      </c>
      <c r="E16" s="124">
        <f>'Active Ag Reg List'!$AQ$126*2000/'Active Ag Reg List'!$AG$126</f>
        <v>32.330671938649914</v>
      </c>
      <c r="F16" s="121">
        <f>Cost!$H$43</f>
        <v>38332</v>
      </c>
      <c r="G16" s="122">
        <v>30</v>
      </c>
    </row>
    <row r="17" spans="1:7" ht="45" x14ac:dyDescent="0.25">
      <c r="A17" s="117" t="s">
        <v>1427</v>
      </c>
      <c r="B17" s="125">
        <f>Cost!$H$44/(E17/2000)/1000</f>
        <v>2365.0786720318715</v>
      </c>
      <c r="C17" s="120">
        <f>'Active Ag Reg List'!$AP$168</f>
        <v>0.63358162995594702</v>
      </c>
      <c r="D17" s="97" t="s">
        <v>1367</v>
      </c>
      <c r="E17" s="124">
        <f>'Active Ag Reg List'!$AQ$168*2000/'Active Ag Reg List'!$AG$168</f>
        <v>19.799425936123345</v>
      </c>
      <c r="F17" s="121">
        <f>Cost!$H$44</f>
        <v>23413.599999999999</v>
      </c>
      <c r="G17" s="122">
        <v>30</v>
      </c>
    </row>
    <row r="18" spans="1:7" ht="75" x14ac:dyDescent="0.25">
      <c r="A18" s="117" t="s">
        <v>1428</v>
      </c>
      <c r="B18" s="125">
        <f>(Cost!$H$41+Cost!$F$36)/(E18/2000)/1000</f>
        <v>2937.0264879353203</v>
      </c>
      <c r="C18" s="120">
        <f>C14</f>
        <v>1.5554272356828196</v>
      </c>
      <c r="D18" s="97" t="s">
        <v>1451</v>
      </c>
      <c r="E18" s="120">
        <f>E14</f>
        <v>133.19566629955946</v>
      </c>
      <c r="F18" s="123">
        <f>F14+(5280*35*0.8)</f>
        <v>195599.6</v>
      </c>
      <c r="G18" s="122">
        <v>30</v>
      </c>
    </row>
    <row r="19" spans="1:7" ht="75" x14ac:dyDescent="0.25">
      <c r="A19" s="117" t="s">
        <v>1429</v>
      </c>
      <c r="B19" s="125">
        <f>(Cost!$H$42+Cost!$F$36)/(E19/2000)/1000</f>
        <v>3077.3850256750088</v>
      </c>
      <c r="C19" s="120">
        <f t="shared" ref="C19:C21" si="0">C15</f>
        <v>2.7483166850220266</v>
      </c>
      <c r="D19" s="97" t="s">
        <v>1452</v>
      </c>
      <c r="E19" s="120">
        <f>E15</f>
        <v>111.29813043945413</v>
      </c>
      <c r="F19" s="123">
        <f>F15+(5280*35*0.8)</f>
        <v>171253.6</v>
      </c>
      <c r="G19" s="122">
        <v>30</v>
      </c>
    </row>
    <row r="20" spans="1:7" ht="75" x14ac:dyDescent="0.25">
      <c r="A20" s="117" t="s">
        <v>1430</v>
      </c>
      <c r="B20" s="125">
        <f>(Cost!$H$43+Cost!$F$36)/(E20/2000)/1000</f>
        <v>11516.741770989267</v>
      </c>
      <c r="C20" s="120">
        <f t="shared" si="0"/>
        <v>1.1076480198237886</v>
      </c>
      <c r="D20" s="97" t="s">
        <v>1453</v>
      </c>
      <c r="E20" s="120">
        <f>E16</f>
        <v>32.330671938649914</v>
      </c>
      <c r="F20" s="123">
        <f>F16+(5280*35*0.8)</f>
        <v>186172</v>
      </c>
      <c r="G20" s="122">
        <v>30</v>
      </c>
    </row>
    <row r="21" spans="1:7" ht="75" x14ac:dyDescent="0.25">
      <c r="A21" s="117" t="s">
        <v>1431</v>
      </c>
      <c r="B21" s="125">
        <f>(Cost!$H$44+Cost!$F$36)/(E21/2000)/1000</f>
        <v>17298.844981919799</v>
      </c>
      <c r="C21" s="120">
        <f t="shared" si="0"/>
        <v>0.63358162995594702</v>
      </c>
      <c r="D21" s="97" t="s">
        <v>1454</v>
      </c>
      <c r="E21" s="120">
        <f>E17</f>
        <v>19.799425936123345</v>
      </c>
      <c r="F21" s="123">
        <f>F17+(5280*35*0.8)</f>
        <v>171253.6</v>
      </c>
      <c r="G21" s="122">
        <v>30</v>
      </c>
    </row>
    <row r="24" spans="1:7" ht="15.75" x14ac:dyDescent="0.25">
      <c r="A24" s="94" t="s">
        <v>1358</v>
      </c>
    </row>
    <row r="25" spans="1:7" ht="60" x14ac:dyDescent="0.25">
      <c r="A25" s="93" t="s">
        <v>1360</v>
      </c>
      <c r="B25" s="118" t="s">
        <v>1363</v>
      </c>
      <c r="C25" s="119" t="s">
        <v>1461</v>
      </c>
      <c r="D25" s="96" t="s">
        <v>1361</v>
      </c>
      <c r="E25" s="119" t="s">
        <v>1460</v>
      </c>
      <c r="F25" s="96" t="s">
        <v>1362</v>
      </c>
      <c r="G25" s="96" t="s">
        <v>1334</v>
      </c>
    </row>
    <row r="26" spans="1:7" ht="45" x14ac:dyDescent="0.25">
      <c r="A26" s="117" t="s">
        <v>1424</v>
      </c>
      <c r="B26" s="125">
        <f>Cost!$H$41/(E26/2000)/1000</f>
        <v>717.13444328718322</v>
      </c>
      <c r="C26" s="127">
        <f>'Active Ag Reg List'!$AR$28</f>
        <v>0.82769619823788532</v>
      </c>
      <c r="D26" s="97" t="s">
        <v>1365</v>
      </c>
      <c r="E26" s="124">
        <f>'Active Ag Reg List'!$AQ$28*2000/'Active Ag Reg List'!$AG$28</f>
        <v>133.19566629955946</v>
      </c>
      <c r="F26" s="126">
        <f>Cost!$H$41</f>
        <v>47759.6</v>
      </c>
      <c r="G26" s="128">
        <v>30</v>
      </c>
    </row>
    <row r="27" spans="1:7" ht="45" x14ac:dyDescent="0.25">
      <c r="A27" s="117" t="s">
        <v>1425</v>
      </c>
      <c r="B27" s="125">
        <f>Cost!$H$42/(E27/2000)/1000</f>
        <v>420.736627067369</v>
      </c>
      <c r="C27" s="127">
        <f>'Active Ag Reg List'!$AR$77</f>
        <v>1.1760575275330398</v>
      </c>
      <c r="D27" s="97" t="s">
        <v>1366</v>
      </c>
      <c r="E27" s="124">
        <f>'Active Ag Reg List'!$AQ$77*2000/'Active Ag Reg List'!$AG$77</f>
        <v>111.29813043945413</v>
      </c>
      <c r="F27" s="126">
        <f>Cost!$H$42</f>
        <v>23413.599999999999</v>
      </c>
      <c r="G27" s="128">
        <v>30</v>
      </c>
    </row>
    <row r="28" spans="1:7" ht="45" x14ac:dyDescent="0.25">
      <c r="A28" s="117" t="s">
        <v>1426</v>
      </c>
      <c r="B28" s="125">
        <f>Cost!$H$43/(E28/2000)/1000</f>
        <v>2371.2467264978654</v>
      </c>
      <c r="C28" s="127">
        <f>'Active Ag Reg List'!$AR$126</f>
        <v>0.84050067709251086</v>
      </c>
      <c r="D28" s="97" t="s">
        <v>1368</v>
      </c>
      <c r="E28" s="124">
        <f>'Active Ag Reg List'!$AQ$126*2000/'Active Ag Reg List'!$AG$126</f>
        <v>32.330671938649914</v>
      </c>
      <c r="F28" s="126">
        <f>Cost!$H$43</f>
        <v>38332</v>
      </c>
      <c r="G28" s="128">
        <v>30</v>
      </c>
    </row>
    <row r="29" spans="1:7" ht="45" x14ac:dyDescent="0.25">
      <c r="A29" s="117" t="s">
        <v>1427</v>
      </c>
      <c r="B29" s="125">
        <f>Cost!$H$44/(E29/2000)/1000</f>
        <v>2365.0786720318715</v>
      </c>
      <c r="C29" s="127">
        <f>'Active Ag Reg List'!$AR$168</f>
        <v>0.6024223537444936</v>
      </c>
      <c r="D29" s="97" t="s">
        <v>1367</v>
      </c>
      <c r="E29" s="124">
        <f>'Active Ag Reg List'!$AQ$168*2000/'Active Ag Reg List'!$AG$168</f>
        <v>19.799425936123345</v>
      </c>
      <c r="F29" s="126">
        <f>Cost!$H$44</f>
        <v>23413.599999999999</v>
      </c>
      <c r="G29" s="128">
        <v>30</v>
      </c>
    </row>
    <row r="30" spans="1:7" ht="75" x14ac:dyDescent="0.25">
      <c r="A30" s="117" t="s">
        <v>1428</v>
      </c>
      <c r="B30" s="125">
        <f>(Cost!$H$41+Cost!$F$36)/(E30/2000)/1000</f>
        <v>2937.0264879353203</v>
      </c>
      <c r="C30" s="127">
        <f>C26</f>
        <v>0.82769619823788532</v>
      </c>
      <c r="D30" s="97" t="s">
        <v>1451</v>
      </c>
      <c r="E30" s="127">
        <f>E26</f>
        <v>133.19566629955946</v>
      </c>
      <c r="F30" s="129">
        <f>F26+(5280*35*0.8)</f>
        <v>195599.6</v>
      </c>
      <c r="G30" s="128">
        <v>30</v>
      </c>
    </row>
    <row r="31" spans="1:7" ht="75" x14ac:dyDescent="0.25">
      <c r="A31" s="117" t="s">
        <v>1429</v>
      </c>
      <c r="B31" s="125">
        <f>(Cost!$H$42+Cost!$F$36)/(E31/2000)/1000</f>
        <v>3077.3850256750088</v>
      </c>
      <c r="C31" s="127">
        <f t="shared" ref="C31:C33" si="1">C27</f>
        <v>1.1760575275330398</v>
      </c>
      <c r="D31" s="97" t="s">
        <v>1452</v>
      </c>
      <c r="E31" s="127">
        <f>E27</f>
        <v>111.29813043945413</v>
      </c>
      <c r="F31" s="129">
        <f>F27+(5280*35*0.8)</f>
        <v>171253.6</v>
      </c>
      <c r="G31" s="128">
        <v>30</v>
      </c>
    </row>
    <row r="32" spans="1:7" ht="75" x14ac:dyDescent="0.25">
      <c r="A32" s="117" t="s">
        <v>1430</v>
      </c>
      <c r="B32" s="125">
        <f>(Cost!$H$43+Cost!$F$36)/(E32/2000)/1000</f>
        <v>11516.741770989267</v>
      </c>
      <c r="C32" s="127">
        <f t="shared" si="1"/>
        <v>0.84050067709251086</v>
      </c>
      <c r="D32" s="97" t="s">
        <v>1453</v>
      </c>
      <c r="E32" s="127">
        <f>E28</f>
        <v>32.330671938649914</v>
      </c>
      <c r="F32" s="129">
        <f>F28+(5280*35*0.8)</f>
        <v>186172</v>
      </c>
      <c r="G32" s="128">
        <v>30</v>
      </c>
    </row>
    <row r="33" spans="1:7" ht="75" x14ac:dyDescent="0.25">
      <c r="A33" s="117" t="s">
        <v>1431</v>
      </c>
      <c r="B33" s="125">
        <f>(Cost!$H$44+Cost!$F$36)/(E33/2000)/1000</f>
        <v>17298.844981919799</v>
      </c>
      <c r="C33" s="127">
        <f t="shared" si="1"/>
        <v>0.6024223537444936</v>
      </c>
      <c r="D33" s="97" t="s">
        <v>1454</v>
      </c>
      <c r="E33" s="127">
        <f>E29</f>
        <v>19.799425936123345</v>
      </c>
      <c r="F33" s="129">
        <f>F29+(5280*35*0.8)</f>
        <v>171253.6</v>
      </c>
      <c r="G33" s="128">
        <v>30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"/>
  <sheetViews>
    <sheetView topLeftCell="A10" workbookViewId="0">
      <selection activeCell="A49" sqref="A49"/>
    </sheetView>
  </sheetViews>
  <sheetFormatPr defaultRowHeight="15" x14ac:dyDescent="0.25"/>
  <cols>
    <col min="1" max="1" width="5.28515625" customWidth="1"/>
  </cols>
  <sheetData>
    <row r="1" spans="1:2" ht="15.75" x14ac:dyDescent="0.25">
      <c r="A1" s="94" t="s">
        <v>1383</v>
      </c>
    </row>
    <row r="3" spans="1:2" x14ac:dyDescent="0.25">
      <c r="A3" s="84" t="s">
        <v>1371</v>
      </c>
    </row>
    <row r="5" spans="1:2" x14ac:dyDescent="0.25">
      <c r="A5" t="s">
        <v>1433</v>
      </c>
    </row>
    <row r="6" spans="1:2" x14ac:dyDescent="0.25">
      <c r="A6" t="s">
        <v>1372</v>
      </c>
    </row>
    <row r="7" spans="1:2" x14ac:dyDescent="0.25">
      <c r="A7" t="s">
        <v>1373</v>
      </c>
    </row>
    <row r="9" spans="1:2" x14ac:dyDescent="0.25">
      <c r="A9">
        <v>1</v>
      </c>
      <c r="B9" t="s">
        <v>1374</v>
      </c>
    </row>
    <row r="10" spans="1:2" x14ac:dyDescent="0.25">
      <c r="A10">
        <v>2</v>
      </c>
      <c r="B10" t="s">
        <v>1375</v>
      </c>
    </row>
    <row r="11" spans="1:2" x14ac:dyDescent="0.25">
      <c r="A11">
        <v>3</v>
      </c>
      <c r="B11" t="s">
        <v>1376</v>
      </c>
    </row>
    <row r="12" spans="1:2" x14ac:dyDescent="0.25">
      <c r="A12">
        <v>4</v>
      </c>
      <c r="B12" t="s">
        <v>1377</v>
      </c>
    </row>
    <row r="14" spans="1:2" x14ac:dyDescent="0.25">
      <c r="A14" t="s">
        <v>1406</v>
      </c>
    </row>
    <row r="16" spans="1:2" x14ac:dyDescent="0.25">
      <c r="A16">
        <v>1</v>
      </c>
      <c r="B16" t="s">
        <v>1407</v>
      </c>
    </row>
    <row r="17" spans="1:2" x14ac:dyDescent="0.25">
      <c r="B17" t="s">
        <v>1408</v>
      </c>
    </row>
    <row r="18" spans="1:2" x14ac:dyDescent="0.25">
      <c r="A18">
        <v>2</v>
      </c>
      <c r="B18" t="s">
        <v>1417</v>
      </c>
    </row>
    <row r="19" spans="1:2" x14ac:dyDescent="0.25">
      <c r="B19" t="s">
        <v>1434</v>
      </c>
    </row>
    <row r="21" spans="1:2" x14ac:dyDescent="0.25">
      <c r="A21" t="s">
        <v>1442</v>
      </c>
    </row>
    <row r="23" spans="1:2" x14ac:dyDescent="0.25">
      <c r="B23" t="s">
        <v>1378</v>
      </c>
    </row>
    <row r="25" spans="1:2" x14ac:dyDescent="0.25">
      <c r="B25" s="131" t="s">
        <v>1379</v>
      </c>
    </row>
    <row r="26" spans="1:2" x14ac:dyDescent="0.25">
      <c r="B26" s="130" t="s">
        <v>1443</v>
      </c>
    </row>
    <row r="27" spans="1:2" x14ac:dyDescent="0.25">
      <c r="B27" s="130" t="s">
        <v>1397</v>
      </c>
    </row>
    <row r="28" spans="1:2" x14ac:dyDescent="0.25">
      <c r="B28" s="130" t="s">
        <v>1418</v>
      </c>
    </row>
    <row r="29" spans="1:2" x14ac:dyDescent="0.25">
      <c r="B29" s="130" t="s">
        <v>1435</v>
      </c>
    </row>
    <row r="30" spans="1:2" x14ac:dyDescent="0.25">
      <c r="B30" s="130" t="s">
        <v>1398</v>
      </c>
    </row>
    <row r="31" spans="1:2" x14ac:dyDescent="0.25">
      <c r="B31" s="130" t="s">
        <v>1420</v>
      </c>
    </row>
    <row r="32" spans="1:2" x14ac:dyDescent="0.25">
      <c r="B32" s="130" t="s">
        <v>1436</v>
      </c>
    </row>
    <row r="33" spans="2:2" x14ac:dyDescent="0.25">
      <c r="B33" s="130" t="s">
        <v>1462</v>
      </c>
    </row>
    <row r="34" spans="2:2" x14ac:dyDescent="0.25">
      <c r="B34" s="130" t="s">
        <v>1463</v>
      </c>
    </row>
    <row r="35" spans="2:2" x14ac:dyDescent="0.25">
      <c r="B35" s="130" t="s">
        <v>1399</v>
      </c>
    </row>
    <row r="79" spans="1:1" x14ac:dyDescent="0.25">
      <c r="A79" s="84" t="s">
        <v>1361</v>
      </c>
    </row>
    <row r="81" spans="1:1" x14ac:dyDescent="0.25">
      <c r="A81" t="s">
        <v>1380</v>
      </c>
    </row>
    <row r="82" spans="1:1" x14ac:dyDescent="0.25">
      <c r="A82" t="s">
        <v>1444</v>
      </c>
    </row>
    <row r="83" spans="1:1" x14ac:dyDescent="0.25">
      <c r="A83" t="s">
        <v>1437</v>
      </c>
    </row>
    <row r="84" spans="1:1" x14ac:dyDescent="0.25">
      <c r="A84" t="s">
        <v>1445</v>
      </c>
    </row>
    <row r="85" spans="1:1" x14ac:dyDescent="0.25">
      <c r="A85" t="s">
        <v>1400</v>
      </c>
    </row>
    <row r="86" spans="1:1" x14ac:dyDescent="0.25">
      <c r="A86" t="s">
        <v>1446</v>
      </c>
    </row>
    <row r="88" spans="1:1" x14ac:dyDescent="0.25">
      <c r="A88" t="s">
        <v>1438</v>
      </c>
    </row>
    <row r="89" spans="1:1" x14ac:dyDescent="0.25">
      <c r="A89" t="s">
        <v>1439</v>
      </c>
    </row>
    <row r="91" spans="1:1" x14ac:dyDescent="0.25">
      <c r="A91" t="s">
        <v>1381</v>
      </c>
    </row>
    <row r="92" spans="1:1" x14ac:dyDescent="0.25">
      <c r="A92" t="s">
        <v>1402</v>
      </c>
    </row>
    <row r="93" spans="1:1" x14ac:dyDescent="0.25">
      <c r="A93" t="s">
        <v>1403</v>
      </c>
    </row>
    <row r="94" spans="1:1" x14ac:dyDescent="0.25">
      <c r="A94" t="s">
        <v>1382</v>
      </c>
    </row>
    <row r="95" spans="1:1" x14ac:dyDescent="0.25">
      <c r="A95" t="s">
        <v>1404</v>
      </c>
    </row>
    <row r="97" spans="1:1" x14ac:dyDescent="0.25">
      <c r="A97" t="s">
        <v>1384</v>
      </c>
    </row>
    <row r="98" spans="1:1" x14ac:dyDescent="0.25">
      <c r="A98" t="s">
        <v>1401</v>
      </c>
    </row>
    <row r="100" spans="1:1" x14ac:dyDescent="0.25">
      <c r="A100" t="s">
        <v>1385</v>
      </c>
    </row>
    <row r="101" spans="1:1" x14ac:dyDescent="0.25">
      <c r="A101" t="s">
        <v>1386</v>
      </c>
    </row>
    <row r="102" spans="1:1" x14ac:dyDescent="0.25">
      <c r="A102" t="s">
        <v>1440</v>
      </c>
    </row>
    <row r="103" spans="1:1" x14ac:dyDescent="0.25">
      <c r="A103" t="s">
        <v>1447</v>
      </c>
    </row>
    <row r="104" spans="1:1" x14ac:dyDescent="0.25">
      <c r="A104" t="s">
        <v>1387</v>
      </c>
    </row>
    <row r="106" spans="1:1" x14ac:dyDescent="0.25">
      <c r="A106" t="s">
        <v>1405</v>
      </c>
    </row>
    <row r="107" spans="1:1" x14ac:dyDescent="0.25">
      <c r="A107" t="s">
        <v>1388</v>
      </c>
    </row>
    <row r="108" spans="1:1" x14ac:dyDescent="0.25">
      <c r="A108" t="s">
        <v>1389</v>
      </c>
    </row>
    <row r="109" spans="1:1" x14ac:dyDescent="0.25">
      <c r="A109" t="s">
        <v>1390</v>
      </c>
    </row>
    <row r="111" spans="1:1" x14ac:dyDescent="0.25">
      <c r="A111" s="84" t="s">
        <v>1391</v>
      </c>
    </row>
    <row r="113" spans="1:1" x14ac:dyDescent="0.25">
      <c r="A113" t="s">
        <v>1448</v>
      </c>
    </row>
    <row r="114" spans="1:1" x14ac:dyDescent="0.25">
      <c r="A114" t="s">
        <v>1421</v>
      </c>
    </row>
    <row r="115" spans="1:1" x14ac:dyDescent="0.25">
      <c r="A115" t="s">
        <v>1422</v>
      </c>
    </row>
    <row r="116" spans="1:1" x14ac:dyDescent="0.25">
      <c r="A116" t="s">
        <v>1449</v>
      </c>
    </row>
    <row r="118" spans="1:1" x14ac:dyDescent="0.25">
      <c r="A118" s="84" t="s">
        <v>1393</v>
      </c>
    </row>
    <row r="120" spans="1:1" x14ac:dyDescent="0.25">
      <c r="A120" t="s">
        <v>1450</v>
      </c>
    </row>
    <row r="121" spans="1:1" x14ac:dyDescent="0.25">
      <c r="A121" t="s">
        <v>1423</v>
      </c>
    </row>
    <row r="122" spans="1:1" x14ac:dyDescent="0.25">
      <c r="A122" t="s">
        <v>1394</v>
      </c>
    </row>
    <row r="123" spans="1:1" x14ac:dyDescent="0.25">
      <c r="A123" t="s">
        <v>1395</v>
      </c>
    </row>
    <row r="124" spans="1:1" x14ac:dyDescent="0.25">
      <c r="A124" t="s">
        <v>1396</v>
      </c>
    </row>
    <row r="126" spans="1:1" x14ac:dyDescent="0.25">
      <c r="A126" s="84" t="s">
        <v>1334</v>
      </c>
    </row>
    <row r="128" spans="1:1" x14ac:dyDescent="0.25">
      <c r="A128" t="s">
        <v>1441</v>
      </c>
    </row>
    <row r="130" spans="1:1" x14ac:dyDescent="0.25">
      <c r="A130" s="115" t="s">
        <v>1432</v>
      </c>
    </row>
    <row r="131" spans="1:1" x14ac:dyDescent="0.25">
      <c r="A131" s="116"/>
    </row>
    <row r="132" spans="1:1" x14ac:dyDescent="0.25">
      <c r="A132" s="116" t="s">
        <v>1455</v>
      </c>
    </row>
    <row r="133" spans="1:1" x14ac:dyDescent="0.25">
      <c r="A133" s="116" t="s">
        <v>1456</v>
      </c>
    </row>
  </sheetData>
  <pageMargins left="0.7" right="0.7" top="0.75" bottom="0.75" header="0.3" footer="0.3"/>
  <pageSetup orientation="portrait" r:id="rId1"/>
  <rowBreaks count="1" manualBreakCount="1"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8"/>
  <sheetViews>
    <sheetView showGridLines="0" zoomScale="86" zoomScaleNormal="86" workbookViewId="0">
      <pane ySplit="1" topLeftCell="A14" activePane="bottomLeft" state="frozen"/>
      <selection activeCell="I32" sqref="I32"/>
      <selection pane="bottomLeft" activeCell="I32" sqref="I32"/>
    </sheetView>
  </sheetViews>
  <sheetFormatPr defaultRowHeight="15" x14ac:dyDescent="0.25"/>
  <cols>
    <col min="1" max="1" width="12" customWidth="1"/>
    <col min="2" max="2" width="15.42578125" customWidth="1"/>
    <col min="3" max="4" width="13.7109375" customWidth="1"/>
    <col min="5" max="5" width="12" customWidth="1"/>
    <col min="6" max="7" width="17.140625" customWidth="1"/>
    <col min="8" max="9" width="29.7109375" customWidth="1"/>
    <col min="10" max="10" width="13.7109375" customWidth="1"/>
    <col min="11" max="11" width="17.140625" customWidth="1"/>
    <col min="12" max="12" width="15.42578125" customWidth="1"/>
    <col min="13" max="13" width="24" customWidth="1"/>
    <col min="14" max="14" width="12" customWidth="1"/>
    <col min="15" max="15" width="36" customWidth="1"/>
    <col min="16" max="16" width="37.7109375" customWidth="1"/>
    <col min="17" max="17" width="29.7109375" customWidth="1"/>
    <col min="18" max="18" width="39.42578125" customWidth="1"/>
    <col min="19" max="19" width="29.7109375" customWidth="1"/>
    <col min="20" max="20" width="60" customWidth="1"/>
    <col min="21" max="21" width="29.7109375" customWidth="1"/>
    <col min="22" max="22" width="22.28515625" customWidth="1"/>
    <col min="23" max="23" width="13.7109375" customWidth="1"/>
    <col min="24" max="24" width="18.85546875" customWidth="1"/>
    <col min="25" max="25" width="29.7109375" customWidth="1"/>
    <col min="26" max="26" width="20.5703125" customWidth="1"/>
    <col min="27" max="27" width="22.28515625" customWidth="1"/>
    <col min="28" max="29" width="13.7109375" customWidth="1"/>
    <col min="30" max="30" width="15.42578125" customWidth="1"/>
    <col min="31" max="31" width="19.140625" customWidth="1"/>
    <col min="32" max="32" width="13.28515625" customWidth="1"/>
    <col min="39" max="39" width="9.5703125" customWidth="1"/>
    <col min="41" max="45" width="9.140625" style="13"/>
  </cols>
  <sheetData>
    <row r="1" spans="1:46" s="69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3" t="s">
        <v>28</v>
      </c>
      <c r="AD1" s="1" t="s">
        <v>29</v>
      </c>
      <c r="AE1" s="1" t="s">
        <v>30</v>
      </c>
      <c r="AF1" s="3" t="s">
        <v>31</v>
      </c>
      <c r="AG1" s="69" t="s">
        <v>1319</v>
      </c>
      <c r="AH1" s="69" t="s">
        <v>1320</v>
      </c>
      <c r="AI1" s="69" t="s">
        <v>1321</v>
      </c>
      <c r="AJ1" s="69" t="s">
        <v>1322</v>
      </c>
      <c r="AK1" s="69" t="s">
        <v>1323</v>
      </c>
      <c r="AL1" s="69" t="s">
        <v>1324</v>
      </c>
      <c r="AM1" s="69" t="s">
        <v>1325</v>
      </c>
      <c r="AN1" s="69" t="s">
        <v>1364</v>
      </c>
      <c r="AO1" s="70" t="s">
        <v>1326</v>
      </c>
      <c r="AP1" s="70" t="s">
        <v>1369</v>
      </c>
      <c r="AQ1" s="70" t="s">
        <v>1327</v>
      </c>
      <c r="AR1" s="70" t="s">
        <v>1370</v>
      </c>
      <c r="AS1" s="70" t="s">
        <v>1328</v>
      </c>
      <c r="AT1" s="98" t="s">
        <v>1329</v>
      </c>
    </row>
    <row r="2" spans="1:46" x14ac:dyDescent="0.25">
      <c r="A2" s="67" t="s">
        <v>1330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3"/>
      <c r="AD2" s="1"/>
      <c r="AE2" s="1"/>
      <c r="AF2" s="3"/>
    </row>
    <row r="3" spans="1:46" ht="25.5" x14ac:dyDescent="0.25">
      <c r="A3" s="5" t="s">
        <v>32</v>
      </c>
      <c r="B3" s="5" t="s">
        <v>213</v>
      </c>
      <c r="C3" s="5"/>
      <c r="D3" s="5" t="s">
        <v>53</v>
      </c>
      <c r="E3" s="5" t="s">
        <v>214</v>
      </c>
      <c r="F3" s="5" t="s">
        <v>211</v>
      </c>
      <c r="G3" s="5" t="s">
        <v>212</v>
      </c>
      <c r="H3" s="5" t="s">
        <v>171</v>
      </c>
      <c r="I3" s="5" t="s">
        <v>171</v>
      </c>
      <c r="J3" s="5" t="s">
        <v>93</v>
      </c>
      <c r="K3" s="5" t="s">
        <v>37</v>
      </c>
      <c r="L3" s="5" t="s">
        <v>49</v>
      </c>
      <c r="M3" s="5" t="s">
        <v>38</v>
      </c>
      <c r="N3" s="5" t="s">
        <v>196</v>
      </c>
      <c r="O3" s="5" t="s">
        <v>197</v>
      </c>
      <c r="P3" s="5" t="s">
        <v>198</v>
      </c>
      <c r="Q3" s="5" t="s">
        <v>175</v>
      </c>
      <c r="R3" s="5" t="s">
        <v>215</v>
      </c>
      <c r="S3" s="5" t="s">
        <v>42</v>
      </c>
      <c r="T3" s="5" t="s">
        <v>216</v>
      </c>
      <c r="U3" s="5" t="s">
        <v>44</v>
      </c>
      <c r="V3" s="5" t="s">
        <v>44</v>
      </c>
      <c r="W3" s="5" t="s">
        <v>44</v>
      </c>
      <c r="X3" s="5" t="s">
        <v>65</v>
      </c>
      <c r="Y3" s="5" t="s">
        <v>217</v>
      </c>
      <c r="Z3" s="5" t="s">
        <v>218</v>
      </c>
      <c r="AA3" s="5" t="s">
        <v>219</v>
      </c>
      <c r="AB3" s="46">
        <v>801</v>
      </c>
      <c r="AC3" s="47" t="s">
        <v>220</v>
      </c>
      <c r="AD3" s="48" t="s">
        <v>69</v>
      </c>
      <c r="AE3" s="48" t="s">
        <v>221</v>
      </c>
      <c r="AF3" s="47">
        <v>2500</v>
      </c>
      <c r="AG3" s="49">
        <v>0.65</v>
      </c>
      <c r="AH3" s="49">
        <v>3.79</v>
      </c>
      <c r="AI3" s="49">
        <v>0.12</v>
      </c>
      <c r="AJ3" s="49">
        <v>8.7999999999999995E-2</v>
      </c>
      <c r="AK3" s="49">
        <v>2.2400000000000002</v>
      </c>
      <c r="AL3" s="49">
        <v>0.06</v>
      </c>
      <c r="AM3" s="49">
        <v>1.6E-2</v>
      </c>
      <c r="AN3" s="50">
        <f>$AB3*$AF3*$AG3*AH3/454</f>
        <v>10865.988436123347</v>
      </c>
      <c r="AO3" s="50">
        <f t="shared" ref="AO3:AO15" si="0">$AB3*$AF3*$AG3*(AH3-AK3)/454</f>
        <v>4443.8738986784138</v>
      </c>
      <c r="AP3" s="50">
        <f>$AB3*$AF3*$AG3*AI3/454</f>
        <v>344.04185022026434</v>
      </c>
      <c r="AQ3" s="50">
        <f t="shared" ref="AQ3:AQ15" si="1">$AB3*$AF3*$AG3*(AI3-AL3)/454</f>
        <v>172.02092511013217</v>
      </c>
      <c r="AR3" s="50">
        <f>$AB3*$AF3*$AG3*AJ3/454</f>
        <v>252.29735682819384</v>
      </c>
      <c r="AS3" s="50">
        <f t="shared" ref="AS3:AS15" si="2">$AB3*$AF3*$AG3*(AJ3-AM3)/454</f>
        <v>206.42511013215858</v>
      </c>
      <c r="AT3" s="49">
        <f t="shared" ref="AT3:AT27" si="3">IF(AS3&gt;0,AB3,"")</f>
        <v>801</v>
      </c>
    </row>
    <row r="4" spans="1:46" x14ac:dyDescent="0.25">
      <c r="A4" s="5" t="s">
        <v>32</v>
      </c>
      <c r="B4" s="5" t="s">
        <v>354</v>
      </c>
      <c r="C4" s="5"/>
      <c r="D4" s="5" t="s">
        <v>53</v>
      </c>
      <c r="E4" s="5" t="s">
        <v>355</v>
      </c>
      <c r="F4" s="5" t="s">
        <v>294</v>
      </c>
      <c r="G4" s="5" t="s">
        <v>295</v>
      </c>
      <c r="H4" s="5" t="s">
        <v>315</v>
      </c>
      <c r="I4" s="5" t="s">
        <v>315</v>
      </c>
      <c r="J4" s="5" t="s">
        <v>58</v>
      </c>
      <c r="K4" s="5" t="s">
        <v>94</v>
      </c>
      <c r="L4" s="5" t="s">
        <v>49</v>
      </c>
      <c r="M4" s="5" t="s">
        <v>38</v>
      </c>
      <c r="N4" s="5" t="s">
        <v>316</v>
      </c>
      <c r="O4" s="5" t="s">
        <v>317</v>
      </c>
      <c r="P4" s="5" t="s">
        <v>318</v>
      </c>
      <c r="Q4" s="5" t="s">
        <v>114</v>
      </c>
      <c r="R4" s="5" t="s">
        <v>345</v>
      </c>
      <c r="S4" s="5" t="s">
        <v>42</v>
      </c>
      <c r="T4" s="5" t="s">
        <v>356</v>
      </c>
      <c r="U4" s="5" t="s">
        <v>44</v>
      </c>
      <c r="V4" s="5" t="s">
        <v>44</v>
      </c>
      <c r="W4" s="5" t="s">
        <v>44</v>
      </c>
      <c r="X4" s="5" t="s">
        <v>45</v>
      </c>
      <c r="Y4" s="5" t="s">
        <v>357</v>
      </c>
      <c r="Z4" s="5" t="s">
        <v>358</v>
      </c>
      <c r="AA4" s="5"/>
      <c r="AB4" s="46">
        <v>228</v>
      </c>
      <c r="AC4" s="47" t="s">
        <v>359</v>
      </c>
      <c r="AD4" s="48" t="s">
        <v>49</v>
      </c>
      <c r="AE4" s="48" t="s">
        <v>360</v>
      </c>
      <c r="AF4" s="47">
        <v>380</v>
      </c>
      <c r="AG4" s="49">
        <v>0.65</v>
      </c>
      <c r="AH4" s="49">
        <v>5.93</v>
      </c>
      <c r="AI4" s="49">
        <v>0.38</v>
      </c>
      <c r="AJ4" s="49">
        <v>0.108</v>
      </c>
      <c r="AK4" s="49">
        <v>0.26</v>
      </c>
      <c r="AL4" s="49">
        <v>0.06</v>
      </c>
      <c r="AM4" s="49">
        <v>8.0000000000000002E-3</v>
      </c>
      <c r="AN4" s="50">
        <f t="shared" ref="AN4:AN10" si="4">$AB4*$AF4*$AG4*AH4/454</f>
        <v>735.58123348017625</v>
      </c>
      <c r="AO4" s="50">
        <f t="shared" si="0"/>
        <v>703.32977973568279</v>
      </c>
      <c r="AP4" s="50">
        <f t="shared" ref="AP4:AP18" si="5">$AB4*$AF4*$AG4*AI4/454</f>
        <v>47.136740088105732</v>
      </c>
      <c r="AQ4" s="50">
        <f t="shared" si="1"/>
        <v>39.694096916299557</v>
      </c>
      <c r="AR4" s="50">
        <f t="shared" ref="AR4:AR27" si="6">$AB4*$AF4*$AG4*AJ4/454</f>
        <v>13.396757709251101</v>
      </c>
      <c r="AS4" s="50">
        <f t="shared" si="2"/>
        <v>12.404405286343613</v>
      </c>
      <c r="AT4" s="49">
        <f t="shared" si="3"/>
        <v>228</v>
      </c>
    </row>
    <row r="5" spans="1:46" x14ac:dyDescent="0.25">
      <c r="A5" s="5" t="s">
        <v>32</v>
      </c>
      <c r="B5" s="5" t="s">
        <v>374</v>
      </c>
      <c r="C5" s="5" t="s">
        <v>86</v>
      </c>
      <c r="D5" s="5" t="s">
        <v>53</v>
      </c>
      <c r="E5" s="5" t="s">
        <v>375</v>
      </c>
      <c r="F5" s="5" t="s">
        <v>372</v>
      </c>
      <c r="G5" s="5" t="s">
        <v>373</v>
      </c>
      <c r="H5" s="5" t="s">
        <v>171</v>
      </c>
      <c r="I5" s="5" t="s">
        <v>171</v>
      </c>
      <c r="J5" s="5" t="s">
        <v>36</v>
      </c>
      <c r="K5" s="5" t="s">
        <v>37</v>
      </c>
      <c r="L5" s="5" t="s">
        <v>49</v>
      </c>
      <c r="M5" s="5" t="s">
        <v>38</v>
      </c>
      <c r="N5" s="5" t="s">
        <v>376</v>
      </c>
      <c r="O5" s="5" t="s">
        <v>377</v>
      </c>
      <c r="P5" s="5" t="s">
        <v>378</v>
      </c>
      <c r="Q5" s="5" t="s">
        <v>175</v>
      </c>
      <c r="R5" s="5" t="s">
        <v>379</v>
      </c>
      <c r="S5" s="5" t="s">
        <v>177</v>
      </c>
      <c r="T5" s="5" t="s">
        <v>178</v>
      </c>
      <c r="U5" s="5" t="s">
        <v>44</v>
      </c>
      <c r="V5" s="5" t="s">
        <v>44</v>
      </c>
      <c r="W5" s="5" t="s">
        <v>44</v>
      </c>
      <c r="X5" s="5" t="s">
        <v>380</v>
      </c>
      <c r="Y5" s="5" t="s">
        <v>381</v>
      </c>
      <c r="Z5" s="5" t="s">
        <v>382</v>
      </c>
      <c r="AA5" s="5" t="s">
        <v>383</v>
      </c>
      <c r="AB5" s="46">
        <v>575</v>
      </c>
      <c r="AC5" s="47" t="s">
        <v>147</v>
      </c>
      <c r="AD5" s="48" t="s">
        <v>69</v>
      </c>
      <c r="AE5" s="48" t="s">
        <v>384</v>
      </c>
      <c r="AF5" s="47">
        <v>1000</v>
      </c>
      <c r="AG5" s="49">
        <v>0.65</v>
      </c>
      <c r="AH5" s="49">
        <v>3.79</v>
      </c>
      <c r="AI5" s="49">
        <v>0.12</v>
      </c>
      <c r="AJ5" s="49">
        <v>8.7999999999999995E-2</v>
      </c>
      <c r="AK5" s="49">
        <v>0.26</v>
      </c>
      <c r="AL5" s="49">
        <v>0.06</v>
      </c>
      <c r="AM5" s="49">
        <v>8.0000000000000002E-3</v>
      </c>
      <c r="AN5" s="50">
        <f t="shared" si="4"/>
        <v>3120.0715859030838</v>
      </c>
      <c r="AO5" s="50">
        <f t="shared" si="0"/>
        <v>2906.0297356828196</v>
      </c>
      <c r="AP5" s="50">
        <f t="shared" si="5"/>
        <v>98.788546255506603</v>
      </c>
      <c r="AQ5" s="50">
        <f t="shared" si="1"/>
        <v>49.394273127753301</v>
      </c>
      <c r="AR5" s="50">
        <f t="shared" si="6"/>
        <v>72.444933920704841</v>
      </c>
      <c r="AS5" s="50">
        <f t="shared" si="2"/>
        <v>65.859030837004397</v>
      </c>
      <c r="AT5" s="49">
        <f t="shared" si="3"/>
        <v>575</v>
      </c>
    </row>
    <row r="6" spans="1:46" x14ac:dyDescent="0.25">
      <c r="A6" s="5" t="s">
        <v>32</v>
      </c>
      <c r="B6" s="5" t="s">
        <v>410</v>
      </c>
      <c r="C6" s="5" t="s">
        <v>86</v>
      </c>
      <c r="D6" s="5" t="s">
        <v>53</v>
      </c>
      <c r="E6" s="5" t="s">
        <v>411</v>
      </c>
      <c r="F6" s="5" t="s">
        <v>372</v>
      </c>
      <c r="G6" s="5" t="s">
        <v>373</v>
      </c>
      <c r="H6" s="5" t="s">
        <v>171</v>
      </c>
      <c r="I6" s="5" t="s">
        <v>171</v>
      </c>
      <c r="J6" s="5" t="s">
        <v>36</v>
      </c>
      <c r="K6" s="5" t="s">
        <v>37</v>
      </c>
      <c r="L6" s="5" t="s">
        <v>49</v>
      </c>
      <c r="M6" s="5" t="s">
        <v>38</v>
      </c>
      <c r="N6" s="5" t="s">
        <v>376</v>
      </c>
      <c r="O6" s="5" t="s">
        <v>377</v>
      </c>
      <c r="P6" s="5" t="s">
        <v>378</v>
      </c>
      <c r="Q6" s="5" t="s">
        <v>175</v>
      </c>
      <c r="R6" s="5" t="s">
        <v>205</v>
      </c>
      <c r="S6" s="5" t="s">
        <v>177</v>
      </c>
      <c r="T6" s="5" t="s">
        <v>178</v>
      </c>
      <c r="U6" s="5" t="s">
        <v>44</v>
      </c>
      <c r="V6" s="5" t="s">
        <v>44</v>
      </c>
      <c r="W6" s="5" t="s">
        <v>44</v>
      </c>
      <c r="X6" s="5" t="s">
        <v>412</v>
      </c>
      <c r="Y6" s="5" t="s">
        <v>217</v>
      </c>
      <c r="Z6" s="5" t="s">
        <v>413</v>
      </c>
      <c r="AA6" s="5" t="s">
        <v>414</v>
      </c>
      <c r="AB6" s="46">
        <v>801</v>
      </c>
      <c r="AC6" s="47" t="s">
        <v>182</v>
      </c>
      <c r="AD6" s="48" t="s">
        <v>69</v>
      </c>
      <c r="AE6" s="48" t="s">
        <v>415</v>
      </c>
      <c r="AF6" s="47">
        <v>3250</v>
      </c>
      <c r="AG6" s="49">
        <v>0.65</v>
      </c>
      <c r="AH6" s="49">
        <v>3.79</v>
      </c>
      <c r="AI6" s="49">
        <v>0.12</v>
      </c>
      <c r="AJ6" s="49">
        <v>8.7999999999999995E-2</v>
      </c>
      <c r="AK6" s="49">
        <v>0.26</v>
      </c>
      <c r="AL6" s="49">
        <v>0.06</v>
      </c>
      <c r="AM6" s="49">
        <v>8.0000000000000002E-3</v>
      </c>
      <c r="AN6" s="50">
        <f t="shared" si="4"/>
        <v>14125.784966960353</v>
      </c>
      <c r="AO6" s="50">
        <f t="shared" si="0"/>
        <v>13156.733755506608</v>
      </c>
      <c r="AP6" s="50">
        <f t="shared" si="5"/>
        <v>447.25440528634363</v>
      </c>
      <c r="AQ6" s="50">
        <f t="shared" si="1"/>
        <v>223.62720264317181</v>
      </c>
      <c r="AR6" s="50">
        <f t="shared" si="6"/>
        <v>327.98656387665199</v>
      </c>
      <c r="AS6" s="50">
        <f t="shared" si="2"/>
        <v>298.16960352422899</v>
      </c>
      <c r="AT6" s="49">
        <f t="shared" si="3"/>
        <v>801</v>
      </c>
    </row>
    <row r="7" spans="1:46" x14ac:dyDescent="0.25">
      <c r="A7" s="5" t="s">
        <v>32</v>
      </c>
      <c r="B7" s="5" t="s">
        <v>416</v>
      </c>
      <c r="C7" s="5" t="s">
        <v>86</v>
      </c>
      <c r="D7" s="5" t="s">
        <v>53</v>
      </c>
      <c r="E7" s="5" t="s">
        <v>417</v>
      </c>
      <c r="F7" s="5" t="s">
        <v>372</v>
      </c>
      <c r="G7" s="5" t="s">
        <v>373</v>
      </c>
      <c r="H7" s="5" t="s">
        <v>171</v>
      </c>
      <c r="I7" s="5" t="s">
        <v>171</v>
      </c>
      <c r="J7" s="5" t="s">
        <v>36</v>
      </c>
      <c r="K7" s="5" t="s">
        <v>37</v>
      </c>
      <c r="L7" s="5" t="s">
        <v>49</v>
      </c>
      <c r="M7" s="5" t="s">
        <v>38</v>
      </c>
      <c r="N7" s="5" t="s">
        <v>376</v>
      </c>
      <c r="O7" s="5" t="s">
        <v>377</v>
      </c>
      <c r="P7" s="5" t="s">
        <v>378</v>
      </c>
      <c r="Q7" s="5" t="s">
        <v>175</v>
      </c>
      <c r="R7" s="5" t="s">
        <v>387</v>
      </c>
      <c r="S7" s="5" t="s">
        <v>177</v>
      </c>
      <c r="T7" s="5" t="s">
        <v>178</v>
      </c>
      <c r="U7" s="5" t="s">
        <v>44</v>
      </c>
      <c r="V7" s="5" t="s">
        <v>44</v>
      </c>
      <c r="W7" s="5" t="s">
        <v>44</v>
      </c>
      <c r="X7" s="5" t="s">
        <v>65</v>
      </c>
      <c r="Y7" s="5" t="s">
        <v>418</v>
      </c>
      <c r="Z7" s="5" t="s">
        <v>419</v>
      </c>
      <c r="AA7" s="5" t="s">
        <v>420</v>
      </c>
      <c r="AB7" s="46">
        <v>440</v>
      </c>
      <c r="AC7" s="47" t="s">
        <v>149</v>
      </c>
      <c r="AD7" s="48" t="s">
        <v>126</v>
      </c>
      <c r="AE7" s="48" t="s">
        <v>421</v>
      </c>
      <c r="AF7" s="47">
        <v>2500</v>
      </c>
      <c r="AG7" s="49">
        <v>0.65</v>
      </c>
      <c r="AH7" s="49">
        <v>2.3199999999999998</v>
      </c>
      <c r="AI7" s="49">
        <v>0.12</v>
      </c>
      <c r="AJ7" s="49">
        <v>8.7999999999999995E-2</v>
      </c>
      <c r="AK7" s="49">
        <v>0.26</v>
      </c>
      <c r="AL7" s="49">
        <v>0.06</v>
      </c>
      <c r="AM7" s="49">
        <v>8.0000000000000002E-3</v>
      </c>
      <c r="AN7" s="50">
        <f t="shared" si="4"/>
        <v>3653.7444933920706</v>
      </c>
      <c r="AO7" s="50">
        <f t="shared" si="0"/>
        <v>3244.2731277533035</v>
      </c>
      <c r="AP7" s="50">
        <f t="shared" si="5"/>
        <v>188.98678414096915</v>
      </c>
      <c r="AQ7" s="50">
        <f t="shared" si="1"/>
        <v>94.493392070484575</v>
      </c>
      <c r="AR7" s="50">
        <f t="shared" si="6"/>
        <v>138.59030837004403</v>
      </c>
      <c r="AS7" s="50">
        <f t="shared" si="2"/>
        <v>125.99118942731276</v>
      </c>
      <c r="AT7" s="49">
        <f t="shared" si="3"/>
        <v>440</v>
      </c>
    </row>
    <row r="8" spans="1:46" x14ac:dyDescent="0.25">
      <c r="A8" s="5" t="s">
        <v>32</v>
      </c>
      <c r="B8" s="5" t="s">
        <v>509</v>
      </c>
      <c r="C8" s="5"/>
      <c r="D8" s="5" t="s">
        <v>53</v>
      </c>
      <c r="E8" s="5" t="s">
        <v>510</v>
      </c>
      <c r="F8" s="5" t="s">
        <v>422</v>
      </c>
      <c r="G8" s="5" t="s">
        <v>511</v>
      </c>
      <c r="H8" s="5" t="s">
        <v>512</v>
      </c>
      <c r="I8" s="5" t="s">
        <v>512</v>
      </c>
      <c r="J8" s="5" t="s">
        <v>58</v>
      </c>
      <c r="K8" s="5" t="s">
        <v>37</v>
      </c>
      <c r="L8" s="5" t="s">
        <v>49</v>
      </c>
      <c r="M8" s="5" t="s">
        <v>38</v>
      </c>
      <c r="N8" s="5" t="s">
        <v>513</v>
      </c>
      <c r="O8" s="5" t="s">
        <v>512</v>
      </c>
      <c r="P8" s="5" t="s">
        <v>514</v>
      </c>
      <c r="Q8" s="5" t="s">
        <v>41</v>
      </c>
      <c r="R8" s="5" t="s">
        <v>515</v>
      </c>
      <c r="S8" s="5" t="s">
        <v>42</v>
      </c>
      <c r="T8" s="5" t="s">
        <v>516</v>
      </c>
      <c r="U8" s="5" t="s">
        <v>44</v>
      </c>
      <c r="V8" s="5" t="s">
        <v>44</v>
      </c>
      <c r="W8" s="5" t="s">
        <v>44</v>
      </c>
      <c r="X8" s="5" t="s">
        <v>98</v>
      </c>
      <c r="Y8" s="5" t="s">
        <v>517</v>
      </c>
      <c r="Z8" s="5" t="s">
        <v>518</v>
      </c>
      <c r="AA8" s="5"/>
      <c r="AB8" s="46">
        <v>275</v>
      </c>
      <c r="AC8" s="47" t="s">
        <v>519</v>
      </c>
      <c r="AD8" s="48" t="s">
        <v>49</v>
      </c>
      <c r="AE8" s="48" t="s">
        <v>520</v>
      </c>
      <c r="AF8" s="47">
        <v>3000</v>
      </c>
      <c r="AG8" s="49">
        <v>0.65</v>
      </c>
      <c r="AH8" s="49">
        <v>5.93</v>
      </c>
      <c r="AI8" s="49">
        <v>0.38</v>
      </c>
      <c r="AJ8" s="49">
        <v>0.108</v>
      </c>
      <c r="AK8" s="49">
        <v>0.26</v>
      </c>
      <c r="AL8" s="49">
        <v>0.06</v>
      </c>
      <c r="AM8" s="49">
        <v>8.0000000000000002E-3</v>
      </c>
      <c r="AN8" s="50">
        <f t="shared" si="4"/>
        <v>7004.3226872246696</v>
      </c>
      <c r="AO8" s="50">
        <f t="shared" si="0"/>
        <v>6697.2191629955951</v>
      </c>
      <c r="AP8" s="50">
        <f t="shared" si="5"/>
        <v>448.84361233480178</v>
      </c>
      <c r="AQ8" s="50">
        <f t="shared" si="1"/>
        <v>377.9735682819383</v>
      </c>
      <c r="AR8" s="50">
        <f t="shared" si="6"/>
        <v>127.56607929515418</v>
      </c>
      <c r="AS8" s="50">
        <f t="shared" si="2"/>
        <v>118.11674008810573</v>
      </c>
      <c r="AT8" s="49">
        <f t="shared" si="3"/>
        <v>275</v>
      </c>
    </row>
    <row r="9" spans="1:46" x14ac:dyDescent="0.25">
      <c r="A9" s="5" t="s">
        <v>32</v>
      </c>
      <c r="B9" s="5" t="s">
        <v>530</v>
      </c>
      <c r="C9" s="5"/>
      <c r="D9" s="5" t="s">
        <v>53</v>
      </c>
      <c r="E9" s="5" t="s">
        <v>531</v>
      </c>
      <c r="F9" s="5" t="s">
        <v>422</v>
      </c>
      <c r="G9" s="5" t="s">
        <v>511</v>
      </c>
      <c r="H9" s="5" t="s">
        <v>512</v>
      </c>
      <c r="I9" s="5" t="s">
        <v>512</v>
      </c>
      <c r="J9" s="5" t="s">
        <v>58</v>
      </c>
      <c r="K9" s="5" t="s">
        <v>37</v>
      </c>
      <c r="L9" s="5" t="s">
        <v>49</v>
      </c>
      <c r="M9" s="5" t="s">
        <v>38</v>
      </c>
      <c r="N9" s="5" t="s">
        <v>513</v>
      </c>
      <c r="O9" s="5" t="s">
        <v>512</v>
      </c>
      <c r="P9" s="5" t="s">
        <v>514</v>
      </c>
      <c r="Q9" s="5" t="s">
        <v>41</v>
      </c>
      <c r="R9" s="5" t="s">
        <v>532</v>
      </c>
      <c r="S9" s="5" t="s">
        <v>42</v>
      </c>
      <c r="T9" s="5" t="s">
        <v>533</v>
      </c>
      <c r="U9" s="5" t="s">
        <v>44</v>
      </c>
      <c r="V9" s="5" t="s">
        <v>44</v>
      </c>
      <c r="W9" s="5" t="s">
        <v>44</v>
      </c>
      <c r="X9" s="5" t="s">
        <v>45</v>
      </c>
      <c r="Y9" s="5" t="s">
        <v>534</v>
      </c>
      <c r="Z9" s="5" t="s">
        <v>535</v>
      </c>
      <c r="AA9" s="5"/>
      <c r="AB9" s="46">
        <v>155</v>
      </c>
      <c r="AC9" s="47" t="s">
        <v>536</v>
      </c>
      <c r="AD9" s="48" t="s">
        <v>69</v>
      </c>
      <c r="AE9" s="48" t="s">
        <v>537</v>
      </c>
      <c r="AF9" s="47">
        <v>2900</v>
      </c>
      <c r="AG9" s="49">
        <v>0.65</v>
      </c>
      <c r="AH9" s="49">
        <v>4.17</v>
      </c>
      <c r="AI9" s="49">
        <v>0.19</v>
      </c>
      <c r="AJ9" s="49">
        <v>0.128</v>
      </c>
      <c r="AK9" s="49">
        <v>0.26</v>
      </c>
      <c r="AL9" s="49">
        <v>0.06</v>
      </c>
      <c r="AM9" s="49">
        <v>8.0000000000000002E-3</v>
      </c>
      <c r="AN9" s="50">
        <f t="shared" si="4"/>
        <v>2683.6338105726873</v>
      </c>
      <c r="AO9" s="50">
        <f t="shared" si="0"/>
        <v>2516.3089207048456</v>
      </c>
      <c r="AP9" s="50">
        <f t="shared" si="5"/>
        <v>122.27588105726872</v>
      </c>
      <c r="AQ9" s="50">
        <f t="shared" si="1"/>
        <v>83.66244493392071</v>
      </c>
      <c r="AR9" s="50">
        <f t="shared" si="6"/>
        <v>82.375330396475775</v>
      </c>
      <c r="AS9" s="50">
        <f t="shared" si="2"/>
        <v>77.226872246696033</v>
      </c>
      <c r="AT9" s="49">
        <f t="shared" si="3"/>
        <v>155</v>
      </c>
    </row>
    <row r="10" spans="1:46" x14ac:dyDescent="0.25">
      <c r="A10" s="5" t="s">
        <v>32</v>
      </c>
      <c r="B10" s="5" t="s">
        <v>538</v>
      </c>
      <c r="C10" s="5"/>
      <c r="D10" s="5" t="s">
        <v>53</v>
      </c>
      <c r="E10" s="5" t="s">
        <v>539</v>
      </c>
      <c r="F10" s="5" t="s">
        <v>422</v>
      </c>
      <c r="G10" s="5" t="s">
        <v>511</v>
      </c>
      <c r="H10" s="5" t="s">
        <v>512</v>
      </c>
      <c r="I10" s="5" t="s">
        <v>512</v>
      </c>
      <c r="J10" s="5" t="s">
        <v>58</v>
      </c>
      <c r="K10" s="5" t="s">
        <v>37</v>
      </c>
      <c r="L10" s="5" t="s">
        <v>49</v>
      </c>
      <c r="M10" s="5" t="s">
        <v>38</v>
      </c>
      <c r="N10" s="5" t="s">
        <v>513</v>
      </c>
      <c r="O10" s="5" t="s">
        <v>512</v>
      </c>
      <c r="P10" s="5" t="s">
        <v>514</v>
      </c>
      <c r="Q10" s="5" t="s">
        <v>41</v>
      </c>
      <c r="R10" s="5" t="s">
        <v>540</v>
      </c>
      <c r="S10" s="5" t="s">
        <v>42</v>
      </c>
      <c r="T10" s="5" t="s">
        <v>533</v>
      </c>
      <c r="U10" s="5" t="s">
        <v>44</v>
      </c>
      <c r="V10" s="5" t="s">
        <v>44</v>
      </c>
      <c r="W10" s="5" t="s">
        <v>44</v>
      </c>
      <c r="X10" s="5" t="s">
        <v>45</v>
      </c>
      <c r="Y10" s="5" t="s">
        <v>534</v>
      </c>
      <c r="Z10" s="5" t="s">
        <v>541</v>
      </c>
      <c r="AA10" s="5"/>
      <c r="AB10" s="46">
        <v>155</v>
      </c>
      <c r="AC10" s="47" t="s">
        <v>147</v>
      </c>
      <c r="AD10" s="48" t="s">
        <v>69</v>
      </c>
      <c r="AE10" s="48" t="s">
        <v>542</v>
      </c>
      <c r="AF10" s="47">
        <v>3700</v>
      </c>
      <c r="AG10" s="49">
        <v>0.65</v>
      </c>
      <c r="AH10" s="49">
        <v>4.17</v>
      </c>
      <c r="AI10" s="49">
        <v>0.19</v>
      </c>
      <c r="AJ10" s="49">
        <v>0.128</v>
      </c>
      <c r="AK10" s="49">
        <v>0.26</v>
      </c>
      <c r="AL10" s="49">
        <v>0.06</v>
      </c>
      <c r="AM10" s="49">
        <v>8.0000000000000002E-3</v>
      </c>
      <c r="AN10" s="50">
        <f t="shared" si="4"/>
        <v>3423.9465859030838</v>
      </c>
      <c r="AO10" s="50">
        <f t="shared" si="0"/>
        <v>3210.4631057268721</v>
      </c>
      <c r="AP10" s="50">
        <f t="shared" si="5"/>
        <v>156.00715859030836</v>
      </c>
      <c r="AQ10" s="50">
        <f t="shared" si="1"/>
        <v>106.74174008810573</v>
      </c>
      <c r="AR10" s="50">
        <f t="shared" si="6"/>
        <v>105.09955947136565</v>
      </c>
      <c r="AS10" s="50">
        <f t="shared" si="2"/>
        <v>98.530837004405285</v>
      </c>
      <c r="AT10" s="49">
        <f t="shared" si="3"/>
        <v>155</v>
      </c>
    </row>
    <row r="11" spans="1:46" x14ac:dyDescent="0.25">
      <c r="A11" s="5" t="s">
        <v>32</v>
      </c>
      <c r="B11" s="5" t="s">
        <v>638</v>
      </c>
      <c r="C11" s="5"/>
      <c r="D11" s="5" t="s">
        <v>53</v>
      </c>
      <c r="E11" s="5" t="s">
        <v>639</v>
      </c>
      <c r="F11" s="5" t="s">
        <v>422</v>
      </c>
      <c r="G11" s="5" t="s">
        <v>462</v>
      </c>
      <c r="H11" s="5" t="s">
        <v>640</v>
      </c>
      <c r="I11" s="5" t="s">
        <v>640</v>
      </c>
      <c r="J11" s="5" t="s">
        <v>58</v>
      </c>
      <c r="K11" s="5" t="s">
        <v>59</v>
      </c>
      <c r="L11" s="5" t="s">
        <v>49</v>
      </c>
      <c r="M11" s="5" t="s">
        <v>38</v>
      </c>
      <c r="N11" s="5" t="s">
        <v>641</v>
      </c>
      <c r="O11" s="5" t="s">
        <v>640</v>
      </c>
      <c r="P11" s="5" t="s">
        <v>642</v>
      </c>
      <c r="Q11" s="5" t="s">
        <v>434</v>
      </c>
      <c r="R11" s="5" t="s">
        <v>643</v>
      </c>
      <c r="S11" s="5" t="s">
        <v>42</v>
      </c>
      <c r="T11" s="5" t="s">
        <v>644</v>
      </c>
      <c r="U11" s="5" t="s">
        <v>44</v>
      </c>
      <c r="V11" s="5" t="s">
        <v>49</v>
      </c>
      <c r="W11" s="5" t="s">
        <v>44</v>
      </c>
      <c r="X11" s="5" t="s">
        <v>45</v>
      </c>
      <c r="Y11" s="5"/>
      <c r="Z11" s="5" t="s">
        <v>284</v>
      </c>
      <c r="AA11" s="5"/>
      <c r="AB11" s="46">
        <v>83</v>
      </c>
      <c r="AC11" s="47" t="s">
        <v>115</v>
      </c>
      <c r="AD11" s="48" t="s">
        <v>44</v>
      </c>
      <c r="AE11" s="48" t="s">
        <v>81</v>
      </c>
      <c r="AF11" s="47">
        <v>48</v>
      </c>
      <c r="AG11" s="49"/>
      <c r="AH11" s="49"/>
      <c r="AI11" s="49"/>
      <c r="AJ11" s="49"/>
      <c r="AK11" s="49"/>
      <c r="AL11" s="49"/>
      <c r="AM11" s="49"/>
      <c r="AN11" s="49"/>
      <c r="AO11" s="50">
        <f t="shared" si="0"/>
        <v>0</v>
      </c>
      <c r="AP11" s="50">
        <f t="shared" si="5"/>
        <v>0</v>
      </c>
      <c r="AQ11" s="50">
        <f t="shared" si="1"/>
        <v>0</v>
      </c>
      <c r="AR11" s="50">
        <f t="shared" si="6"/>
        <v>0</v>
      </c>
      <c r="AS11" s="50">
        <f t="shared" si="2"/>
        <v>0</v>
      </c>
      <c r="AT11" s="49" t="str">
        <f t="shared" si="3"/>
        <v/>
      </c>
    </row>
    <row r="12" spans="1:46" x14ac:dyDescent="0.25">
      <c r="A12" s="5" t="s">
        <v>32</v>
      </c>
      <c r="B12" s="5" t="s">
        <v>878</v>
      </c>
      <c r="C12" s="5"/>
      <c r="D12" s="5" t="s">
        <v>53</v>
      </c>
      <c r="E12" s="5" t="s">
        <v>879</v>
      </c>
      <c r="F12" s="5" t="s">
        <v>290</v>
      </c>
      <c r="G12" s="5" t="s">
        <v>880</v>
      </c>
      <c r="H12" s="5" t="s">
        <v>116</v>
      </c>
      <c r="I12" s="5" t="s">
        <v>116</v>
      </c>
      <c r="J12" s="5" t="s">
        <v>58</v>
      </c>
      <c r="K12" s="5" t="s">
        <v>37</v>
      </c>
      <c r="L12" s="5" t="s">
        <v>49</v>
      </c>
      <c r="M12" s="5" t="s">
        <v>38</v>
      </c>
      <c r="N12" s="5" t="s">
        <v>881</v>
      </c>
      <c r="O12" s="5" t="s">
        <v>116</v>
      </c>
      <c r="P12" s="5"/>
      <c r="Q12" s="5"/>
      <c r="R12" s="5" t="s">
        <v>882</v>
      </c>
      <c r="S12" s="5" t="s">
        <v>42</v>
      </c>
      <c r="T12" s="5" t="s">
        <v>883</v>
      </c>
      <c r="U12" s="5" t="s">
        <v>44</v>
      </c>
      <c r="V12" s="5" t="s">
        <v>44</v>
      </c>
      <c r="W12" s="5" t="s">
        <v>44</v>
      </c>
      <c r="X12" s="5" t="s">
        <v>282</v>
      </c>
      <c r="Y12" s="5" t="s">
        <v>884</v>
      </c>
      <c r="Z12" s="5" t="s">
        <v>885</v>
      </c>
      <c r="AA12" s="5"/>
      <c r="AB12" s="46">
        <v>275</v>
      </c>
      <c r="AC12" s="47" t="s">
        <v>209</v>
      </c>
      <c r="AD12" s="48" t="s">
        <v>49</v>
      </c>
      <c r="AE12" s="48" t="s">
        <v>81</v>
      </c>
      <c r="AF12" s="47">
        <v>1500</v>
      </c>
      <c r="AG12" s="49">
        <v>0.65</v>
      </c>
      <c r="AH12" s="49">
        <v>5.93</v>
      </c>
      <c r="AI12" s="49">
        <v>0.38</v>
      </c>
      <c r="AJ12" s="49">
        <v>0.108</v>
      </c>
      <c r="AK12" s="49">
        <v>0.26</v>
      </c>
      <c r="AL12" s="49">
        <v>0.06</v>
      </c>
      <c r="AM12" s="49">
        <v>8.0000000000000002E-3</v>
      </c>
      <c r="AN12" s="50">
        <f t="shared" ref="AN12:AN15" si="7">$AB12*$AF12*$AG12*AH12/454</f>
        <v>3502.1613436123348</v>
      </c>
      <c r="AO12" s="50">
        <f t="shared" si="0"/>
        <v>3348.6095814977975</v>
      </c>
      <c r="AP12" s="50">
        <f t="shared" si="5"/>
        <v>224.42180616740089</v>
      </c>
      <c r="AQ12" s="50">
        <f t="shared" si="1"/>
        <v>188.98678414096915</v>
      </c>
      <c r="AR12" s="50">
        <f t="shared" si="6"/>
        <v>63.783039647577091</v>
      </c>
      <c r="AS12" s="50">
        <f t="shared" si="2"/>
        <v>59.058370044052865</v>
      </c>
      <c r="AT12" s="49">
        <f t="shared" si="3"/>
        <v>275</v>
      </c>
    </row>
    <row r="13" spans="1:46" x14ac:dyDescent="0.25">
      <c r="A13" s="5" t="s">
        <v>32</v>
      </c>
      <c r="B13" s="5" t="s">
        <v>886</v>
      </c>
      <c r="C13" s="5"/>
      <c r="D13" s="5" t="s">
        <v>53</v>
      </c>
      <c r="E13" s="5" t="s">
        <v>887</v>
      </c>
      <c r="F13" s="5" t="s">
        <v>290</v>
      </c>
      <c r="G13" s="5" t="s">
        <v>835</v>
      </c>
      <c r="H13" s="5" t="s">
        <v>116</v>
      </c>
      <c r="I13" s="5" t="s">
        <v>116</v>
      </c>
      <c r="J13" s="5" t="s">
        <v>58</v>
      </c>
      <c r="K13" s="5" t="s">
        <v>37</v>
      </c>
      <c r="L13" s="5" t="s">
        <v>49</v>
      </c>
      <c r="M13" s="5" t="s">
        <v>38</v>
      </c>
      <c r="N13" s="5" t="s">
        <v>881</v>
      </c>
      <c r="O13" s="5" t="s">
        <v>116</v>
      </c>
      <c r="P13" s="5"/>
      <c r="Q13" s="5"/>
      <c r="R13" s="5" t="s">
        <v>888</v>
      </c>
      <c r="S13" s="5" t="s">
        <v>42</v>
      </c>
      <c r="T13" s="5" t="s">
        <v>883</v>
      </c>
      <c r="U13" s="5" t="s">
        <v>44</v>
      </c>
      <c r="V13" s="5" t="s">
        <v>44</v>
      </c>
      <c r="W13" s="5" t="s">
        <v>44</v>
      </c>
      <c r="X13" s="5" t="s">
        <v>889</v>
      </c>
      <c r="Y13" s="5" t="s">
        <v>890</v>
      </c>
      <c r="Z13" s="5" t="s">
        <v>891</v>
      </c>
      <c r="AA13" s="5"/>
      <c r="AB13" s="46">
        <v>233</v>
      </c>
      <c r="AC13" s="47" t="s">
        <v>285</v>
      </c>
      <c r="AD13" s="48" t="s">
        <v>49</v>
      </c>
      <c r="AE13" s="48" t="s">
        <v>892</v>
      </c>
      <c r="AF13" s="47">
        <v>3500</v>
      </c>
      <c r="AG13" s="49">
        <v>0.65</v>
      </c>
      <c r="AH13" s="49">
        <v>5.93</v>
      </c>
      <c r="AI13" s="49">
        <v>0.38</v>
      </c>
      <c r="AJ13" s="49">
        <v>0.108</v>
      </c>
      <c r="AK13" s="49">
        <v>0.26</v>
      </c>
      <c r="AL13" s="49">
        <v>0.06</v>
      </c>
      <c r="AM13" s="49">
        <v>8.0000000000000002E-3</v>
      </c>
      <c r="AN13" s="50">
        <f t="shared" si="7"/>
        <v>6923.6668502202647</v>
      </c>
      <c r="AO13" s="50">
        <f t="shared" si="0"/>
        <v>6620.0996696035245</v>
      </c>
      <c r="AP13" s="50">
        <f t="shared" si="5"/>
        <v>443.67511013215858</v>
      </c>
      <c r="AQ13" s="50">
        <f t="shared" si="1"/>
        <v>373.62114537444933</v>
      </c>
      <c r="AR13" s="50">
        <f t="shared" si="6"/>
        <v>126.09713656387665</v>
      </c>
      <c r="AS13" s="50">
        <f t="shared" si="2"/>
        <v>116.75660792951543</v>
      </c>
      <c r="AT13" s="49">
        <f t="shared" si="3"/>
        <v>233</v>
      </c>
    </row>
    <row r="14" spans="1:46" ht="25.5" x14ac:dyDescent="0.25">
      <c r="A14" s="5" t="s">
        <v>32</v>
      </c>
      <c r="B14" s="5" t="s">
        <v>957</v>
      </c>
      <c r="C14" s="5" t="s">
        <v>52</v>
      </c>
      <c r="D14" s="5" t="s">
        <v>53</v>
      </c>
      <c r="E14" s="5" t="s">
        <v>958</v>
      </c>
      <c r="F14" s="5" t="s">
        <v>952</v>
      </c>
      <c r="G14" s="5" t="s">
        <v>953</v>
      </c>
      <c r="H14" s="5" t="s">
        <v>959</v>
      </c>
      <c r="I14" s="5" t="s">
        <v>959</v>
      </c>
      <c r="J14" s="5" t="s">
        <v>58</v>
      </c>
      <c r="K14" s="5" t="s">
        <v>94</v>
      </c>
      <c r="L14" s="5" t="s">
        <v>49</v>
      </c>
      <c r="M14" s="5" t="s">
        <v>38</v>
      </c>
      <c r="N14" s="5" t="s">
        <v>960</v>
      </c>
      <c r="O14" s="5" t="s">
        <v>959</v>
      </c>
      <c r="P14" s="5" t="s">
        <v>961</v>
      </c>
      <c r="Q14" s="5" t="s">
        <v>962</v>
      </c>
      <c r="R14" s="5" t="s">
        <v>963</v>
      </c>
      <c r="S14" s="5" t="s">
        <v>42</v>
      </c>
      <c r="T14" s="5" t="s">
        <v>964</v>
      </c>
      <c r="U14" s="5" t="s">
        <v>44</v>
      </c>
      <c r="V14" s="5" t="s">
        <v>44</v>
      </c>
      <c r="W14" s="5" t="s">
        <v>44</v>
      </c>
      <c r="X14" s="5" t="s">
        <v>707</v>
      </c>
      <c r="Y14" s="5" t="s">
        <v>965</v>
      </c>
      <c r="Z14" s="5"/>
      <c r="AA14" s="5"/>
      <c r="AB14" s="46">
        <v>216</v>
      </c>
      <c r="AC14" s="47" t="s">
        <v>115</v>
      </c>
      <c r="AD14" s="48" t="s">
        <v>44</v>
      </c>
      <c r="AE14" s="48" t="s">
        <v>81</v>
      </c>
      <c r="AF14" s="47">
        <v>1000</v>
      </c>
      <c r="AG14" s="49">
        <v>0.65</v>
      </c>
      <c r="AH14" s="49">
        <v>7.6</v>
      </c>
      <c r="AI14" s="49">
        <v>0.82</v>
      </c>
      <c r="AJ14" s="49">
        <v>0.27400000000000002</v>
      </c>
      <c r="AK14" s="49">
        <v>0.26</v>
      </c>
      <c r="AL14" s="49">
        <v>0.06</v>
      </c>
      <c r="AM14" s="49">
        <v>8.0000000000000002E-3</v>
      </c>
      <c r="AN14" s="50">
        <f t="shared" si="7"/>
        <v>2350.3083700440529</v>
      </c>
      <c r="AO14" s="50">
        <f t="shared" si="0"/>
        <v>2269.9030837004407</v>
      </c>
      <c r="AP14" s="50">
        <f t="shared" si="5"/>
        <v>253.58590308370043</v>
      </c>
      <c r="AQ14" s="50">
        <f t="shared" si="1"/>
        <v>235.0308370044053</v>
      </c>
      <c r="AR14" s="50">
        <f t="shared" si="6"/>
        <v>84.734801762114557</v>
      </c>
      <c r="AS14" s="50">
        <f t="shared" si="2"/>
        <v>82.260792951541859</v>
      </c>
      <c r="AT14" s="49">
        <f t="shared" si="3"/>
        <v>216</v>
      </c>
    </row>
    <row r="15" spans="1:46" ht="25.5" x14ac:dyDescent="0.25">
      <c r="A15" s="5" t="s">
        <v>32</v>
      </c>
      <c r="B15" s="5" t="s">
        <v>966</v>
      </c>
      <c r="C15" s="5" t="s">
        <v>52</v>
      </c>
      <c r="D15" s="5" t="s">
        <v>53</v>
      </c>
      <c r="E15" s="5" t="s">
        <v>967</v>
      </c>
      <c r="F15" s="5" t="s">
        <v>952</v>
      </c>
      <c r="G15" s="5" t="s">
        <v>953</v>
      </c>
      <c r="H15" s="5" t="s">
        <v>959</v>
      </c>
      <c r="I15" s="5" t="s">
        <v>959</v>
      </c>
      <c r="J15" s="5" t="s">
        <v>93</v>
      </c>
      <c r="K15" s="5" t="s">
        <v>94</v>
      </c>
      <c r="L15" s="5" t="s">
        <v>49</v>
      </c>
      <c r="M15" s="5" t="s">
        <v>38</v>
      </c>
      <c r="N15" s="5" t="s">
        <v>960</v>
      </c>
      <c r="O15" s="5" t="s">
        <v>959</v>
      </c>
      <c r="P15" s="5" t="s">
        <v>961</v>
      </c>
      <c r="Q15" s="5" t="s">
        <v>962</v>
      </c>
      <c r="R15" s="5" t="s">
        <v>963</v>
      </c>
      <c r="S15" s="5" t="s">
        <v>42</v>
      </c>
      <c r="T15" s="5" t="s">
        <v>968</v>
      </c>
      <c r="U15" s="5" t="s">
        <v>44</v>
      </c>
      <c r="V15" s="5" t="s">
        <v>44</v>
      </c>
      <c r="W15" s="5" t="s">
        <v>44</v>
      </c>
      <c r="X15" s="5" t="s">
        <v>707</v>
      </c>
      <c r="Y15" s="5" t="s">
        <v>969</v>
      </c>
      <c r="Z15" s="5" t="s">
        <v>970</v>
      </c>
      <c r="AA15" s="5"/>
      <c r="AB15" s="46">
        <v>95</v>
      </c>
      <c r="AC15" s="47"/>
      <c r="AD15" s="48" t="s">
        <v>69</v>
      </c>
      <c r="AE15" s="48" t="s">
        <v>971</v>
      </c>
      <c r="AF15" s="47">
        <v>800</v>
      </c>
      <c r="AG15" s="49">
        <v>0.65</v>
      </c>
      <c r="AH15" s="49">
        <v>4.75</v>
      </c>
      <c r="AI15" s="49">
        <v>0.23</v>
      </c>
      <c r="AJ15" s="49">
        <v>0.192</v>
      </c>
      <c r="AK15" s="49">
        <v>0.26</v>
      </c>
      <c r="AL15" s="49">
        <v>0.06</v>
      </c>
      <c r="AM15" s="49">
        <v>8.0000000000000002E-3</v>
      </c>
      <c r="AN15" s="50">
        <f t="shared" si="7"/>
        <v>516.85022026431716</v>
      </c>
      <c r="AO15" s="50">
        <f t="shared" si="0"/>
        <v>488.55947136563879</v>
      </c>
      <c r="AP15" s="50">
        <f t="shared" si="5"/>
        <v>25.026431718061673</v>
      </c>
      <c r="AQ15" s="50">
        <f t="shared" si="1"/>
        <v>18.497797356828194</v>
      </c>
      <c r="AR15" s="50">
        <f t="shared" si="6"/>
        <v>20.891629955947138</v>
      </c>
      <c r="AS15" s="50">
        <f t="shared" si="2"/>
        <v>20.02114537444934</v>
      </c>
      <c r="AT15" s="49">
        <f t="shared" si="3"/>
        <v>95</v>
      </c>
    </row>
    <row r="16" spans="1:46" ht="25.5" x14ac:dyDescent="0.25">
      <c r="A16" s="5" t="s">
        <v>32</v>
      </c>
      <c r="B16" s="5" t="s">
        <v>972</v>
      </c>
      <c r="C16" s="5" t="s">
        <v>52</v>
      </c>
      <c r="D16" s="5" t="s">
        <v>53</v>
      </c>
      <c r="E16" s="5" t="s">
        <v>973</v>
      </c>
      <c r="F16" s="5" t="s">
        <v>974</v>
      </c>
      <c r="G16" s="5" t="s">
        <v>953</v>
      </c>
      <c r="H16" s="5" t="s">
        <v>959</v>
      </c>
      <c r="I16" s="5" t="s">
        <v>959</v>
      </c>
      <c r="J16" s="5" t="s">
        <v>58</v>
      </c>
      <c r="K16" s="5" t="s">
        <v>94</v>
      </c>
      <c r="L16" s="5" t="s">
        <v>49</v>
      </c>
      <c r="M16" s="5" t="s">
        <v>38</v>
      </c>
      <c r="N16" s="5" t="s">
        <v>960</v>
      </c>
      <c r="O16" s="5" t="s">
        <v>959</v>
      </c>
      <c r="P16" s="5" t="s">
        <v>961</v>
      </c>
      <c r="Q16" s="5" t="s">
        <v>962</v>
      </c>
      <c r="R16" s="5" t="s">
        <v>963</v>
      </c>
      <c r="S16" s="5" t="s">
        <v>42</v>
      </c>
      <c r="T16" s="5" t="s">
        <v>964</v>
      </c>
      <c r="U16" s="5" t="s">
        <v>44</v>
      </c>
      <c r="V16" s="5" t="s">
        <v>44</v>
      </c>
      <c r="W16" s="5" t="s">
        <v>44</v>
      </c>
      <c r="X16" s="5" t="s">
        <v>975</v>
      </c>
      <c r="Y16" s="5" t="s">
        <v>976</v>
      </c>
      <c r="Z16" s="5" t="s">
        <v>977</v>
      </c>
      <c r="AA16" s="5"/>
      <c r="AB16" s="46">
        <v>268</v>
      </c>
      <c r="AC16" s="47" t="s">
        <v>115</v>
      </c>
      <c r="AD16" s="48" t="s">
        <v>44</v>
      </c>
      <c r="AE16" s="48" t="s">
        <v>81</v>
      </c>
      <c r="AF16" s="47">
        <v>100</v>
      </c>
      <c r="AG16" s="49"/>
      <c r="AH16" s="49"/>
      <c r="AI16" s="49"/>
      <c r="AJ16" s="49"/>
      <c r="AK16" s="49"/>
      <c r="AL16" s="49"/>
      <c r="AM16" s="49"/>
      <c r="AN16" s="49"/>
      <c r="AO16" s="50"/>
      <c r="AP16" s="50"/>
      <c r="AQ16" s="50"/>
      <c r="AR16" s="50">
        <f t="shared" si="6"/>
        <v>0</v>
      </c>
      <c r="AS16" s="50"/>
      <c r="AT16" s="49" t="str">
        <f t="shared" si="3"/>
        <v/>
      </c>
    </row>
    <row r="17" spans="1:57" ht="25.5" x14ac:dyDescent="0.25">
      <c r="A17" s="5" t="s">
        <v>32</v>
      </c>
      <c r="B17" s="5" t="s">
        <v>997</v>
      </c>
      <c r="C17" s="5"/>
      <c r="D17" s="5" t="s">
        <v>53</v>
      </c>
      <c r="E17" s="5" t="s">
        <v>998</v>
      </c>
      <c r="F17" s="5" t="s">
        <v>989</v>
      </c>
      <c r="G17" s="5" t="s">
        <v>701</v>
      </c>
      <c r="H17" s="5" t="s">
        <v>171</v>
      </c>
      <c r="I17" s="5" t="s">
        <v>171</v>
      </c>
      <c r="J17" s="5" t="s">
        <v>93</v>
      </c>
      <c r="K17" s="5" t="s">
        <v>37</v>
      </c>
      <c r="L17" s="5" t="s">
        <v>49</v>
      </c>
      <c r="M17" s="5" t="s">
        <v>38</v>
      </c>
      <c r="N17" s="5" t="s">
        <v>990</v>
      </c>
      <c r="O17" s="5" t="s">
        <v>991</v>
      </c>
      <c r="P17" s="5" t="s">
        <v>992</v>
      </c>
      <c r="Q17" s="5" t="s">
        <v>175</v>
      </c>
      <c r="R17" s="5" t="s">
        <v>999</v>
      </c>
      <c r="S17" s="5" t="s">
        <v>177</v>
      </c>
      <c r="T17" s="5" t="s">
        <v>178</v>
      </c>
      <c r="U17" s="5" t="s">
        <v>44</v>
      </c>
      <c r="V17" s="5" t="s">
        <v>44</v>
      </c>
      <c r="W17" s="5" t="s">
        <v>44</v>
      </c>
      <c r="X17" s="5" t="s">
        <v>65</v>
      </c>
      <c r="Y17" s="5" t="s">
        <v>1000</v>
      </c>
      <c r="Z17" s="5" t="s">
        <v>1001</v>
      </c>
      <c r="AA17" s="5" t="s">
        <v>1002</v>
      </c>
      <c r="AB17" s="46">
        <v>385</v>
      </c>
      <c r="AC17" s="47" t="s">
        <v>149</v>
      </c>
      <c r="AD17" s="48" t="s">
        <v>126</v>
      </c>
      <c r="AE17" s="48" t="s">
        <v>1003</v>
      </c>
      <c r="AF17" s="47">
        <v>2500</v>
      </c>
      <c r="AG17" s="49">
        <v>0.65</v>
      </c>
      <c r="AH17" s="49">
        <v>2.3199999999999998</v>
      </c>
      <c r="AI17" s="49">
        <v>0.12</v>
      </c>
      <c r="AJ17" s="49">
        <v>8.7999999999999995E-2</v>
      </c>
      <c r="AK17" s="49">
        <v>0.26</v>
      </c>
      <c r="AL17" s="49">
        <v>0.06</v>
      </c>
      <c r="AM17" s="49">
        <v>8.0000000000000002E-3</v>
      </c>
      <c r="AN17" s="50">
        <f t="shared" ref="AN17:AN18" si="8">$AB17*$AF17*$AG17*AH17/454</f>
        <v>3197.0264317180618</v>
      </c>
      <c r="AO17" s="50">
        <f>$AB17*$AF17*$AG17*(AH17-AK17)/454</f>
        <v>2838.7389867841403</v>
      </c>
      <c r="AP17" s="50">
        <f t="shared" si="5"/>
        <v>165.36343612334801</v>
      </c>
      <c r="AQ17" s="50">
        <f>$AB17*$AF17*$AG17*(AI17-AL17)/454</f>
        <v>82.681718061674005</v>
      </c>
      <c r="AR17" s="50">
        <f t="shared" si="6"/>
        <v>121.26651982378854</v>
      </c>
      <c r="AS17" s="50">
        <f>$AB17*$AF17*$AG17*(AJ17-AM17)/454</f>
        <v>110.24229074889867</v>
      </c>
      <c r="AT17" s="49">
        <f t="shared" si="3"/>
        <v>385</v>
      </c>
    </row>
    <row r="18" spans="1:57" ht="25.5" x14ac:dyDescent="0.25">
      <c r="A18" s="5" t="s">
        <v>32</v>
      </c>
      <c r="B18" s="5" t="s">
        <v>900</v>
      </c>
      <c r="C18" s="5" t="s">
        <v>52</v>
      </c>
      <c r="D18" s="5" t="s">
        <v>53</v>
      </c>
      <c r="E18" s="5" t="s">
        <v>1010</v>
      </c>
      <c r="F18" s="5" t="s">
        <v>1004</v>
      </c>
      <c r="G18" s="5" t="s">
        <v>1011</v>
      </c>
      <c r="H18" s="5" t="s">
        <v>116</v>
      </c>
      <c r="I18" s="5" t="s">
        <v>116</v>
      </c>
      <c r="J18" s="5" t="s">
        <v>36</v>
      </c>
      <c r="K18" s="5" t="s">
        <v>37</v>
      </c>
      <c r="L18" s="5" t="s">
        <v>49</v>
      </c>
      <c r="M18" s="5" t="s">
        <v>38</v>
      </c>
      <c r="N18" s="5" t="s">
        <v>1012</v>
      </c>
      <c r="O18" s="5" t="s">
        <v>1013</v>
      </c>
      <c r="P18" s="5" t="s">
        <v>1014</v>
      </c>
      <c r="Q18" s="5" t="s">
        <v>310</v>
      </c>
      <c r="R18" s="5" t="s">
        <v>1015</v>
      </c>
      <c r="S18" s="5" t="s">
        <v>42</v>
      </c>
      <c r="T18" s="5" t="s">
        <v>1016</v>
      </c>
      <c r="U18" s="5" t="s">
        <v>44</v>
      </c>
      <c r="V18" s="5" t="s">
        <v>44</v>
      </c>
      <c r="W18" s="5" t="s">
        <v>44</v>
      </c>
      <c r="X18" s="5" t="s">
        <v>45</v>
      </c>
      <c r="Y18" s="5" t="s">
        <v>165</v>
      </c>
      <c r="Z18" s="5" t="s">
        <v>901</v>
      </c>
      <c r="AA18" s="5"/>
      <c r="AB18" s="46">
        <v>117</v>
      </c>
      <c r="AC18" s="47" t="s">
        <v>147</v>
      </c>
      <c r="AD18" s="48" t="s">
        <v>69</v>
      </c>
      <c r="AE18" s="48" t="s">
        <v>685</v>
      </c>
      <c r="AF18" s="47">
        <v>300</v>
      </c>
      <c r="AG18" s="49">
        <v>0.65</v>
      </c>
      <c r="AH18" s="49">
        <v>4.17</v>
      </c>
      <c r="AI18" s="49">
        <v>0.19</v>
      </c>
      <c r="AJ18" s="49">
        <v>0.128</v>
      </c>
      <c r="AK18" s="49">
        <v>0.26</v>
      </c>
      <c r="AL18" s="49">
        <v>0.06</v>
      </c>
      <c r="AM18" s="49">
        <v>8.0000000000000002E-3</v>
      </c>
      <c r="AN18" s="50">
        <f t="shared" si="8"/>
        <v>209.55627753303966</v>
      </c>
      <c r="AO18" s="50">
        <f>$AB18*$AF18*$AG18*(AH18-AK18)/454</f>
        <v>196.49041850220266</v>
      </c>
      <c r="AP18" s="50">
        <f t="shared" si="5"/>
        <v>9.5481277533039659</v>
      </c>
      <c r="AQ18" s="50">
        <f>$AB18*$AF18*$AG18*(AI18-AL18)/454</f>
        <v>6.5329295154185028</v>
      </c>
      <c r="AR18" s="50">
        <f t="shared" si="6"/>
        <v>6.4324229074889869</v>
      </c>
      <c r="AS18" s="50">
        <f>$AB18*$AF18*$AG18*(AJ18-AM18)/454</f>
        <v>6.0303964757709245</v>
      </c>
      <c r="AT18" s="49">
        <f t="shared" si="3"/>
        <v>117</v>
      </c>
    </row>
    <row r="19" spans="1:57" x14ac:dyDescent="0.25">
      <c r="A19" s="5" t="s">
        <v>32</v>
      </c>
      <c r="B19" s="5" t="s">
        <v>1028</v>
      </c>
      <c r="C19" s="5" t="s">
        <v>52</v>
      </c>
      <c r="D19" s="5" t="s">
        <v>53</v>
      </c>
      <c r="E19" s="5" t="s">
        <v>1029</v>
      </c>
      <c r="F19" s="5" t="s">
        <v>1030</v>
      </c>
      <c r="G19" s="5" t="s">
        <v>1031</v>
      </c>
      <c r="H19" s="5" t="s">
        <v>1032</v>
      </c>
      <c r="I19" s="5" t="s">
        <v>1033</v>
      </c>
      <c r="J19" s="5" t="s">
        <v>36</v>
      </c>
      <c r="K19" s="5" t="s">
        <v>37</v>
      </c>
      <c r="L19" s="5" t="s">
        <v>49</v>
      </c>
      <c r="M19" s="5" t="s">
        <v>38</v>
      </c>
      <c r="N19" s="5" t="s">
        <v>1034</v>
      </c>
      <c r="O19" s="5" t="s">
        <v>1035</v>
      </c>
      <c r="P19" s="5"/>
      <c r="Q19" s="5"/>
      <c r="R19" s="5" t="s">
        <v>1036</v>
      </c>
      <c r="S19" s="5" t="s">
        <v>42</v>
      </c>
      <c r="T19" s="5" t="s">
        <v>1037</v>
      </c>
      <c r="U19" s="5" t="s">
        <v>44</v>
      </c>
      <c r="V19" s="5" t="s">
        <v>44</v>
      </c>
      <c r="W19" s="5" t="s">
        <v>44</v>
      </c>
      <c r="X19" s="5" t="s">
        <v>65</v>
      </c>
      <c r="Y19" s="5" t="s">
        <v>81</v>
      </c>
      <c r="Z19" s="5" t="s">
        <v>86</v>
      </c>
      <c r="AA19" s="5" t="s">
        <v>70</v>
      </c>
      <c r="AB19" s="46">
        <v>200</v>
      </c>
      <c r="AC19" s="47" t="s">
        <v>152</v>
      </c>
      <c r="AD19" s="48" t="s">
        <v>49</v>
      </c>
      <c r="AE19" s="48" t="s">
        <v>81</v>
      </c>
      <c r="AF19" s="47"/>
      <c r="AG19" s="49"/>
      <c r="AH19" s="49"/>
      <c r="AI19" s="49"/>
      <c r="AJ19" s="49"/>
      <c r="AK19" s="49"/>
      <c r="AL19" s="49"/>
      <c r="AM19" s="49"/>
      <c r="AN19" s="49"/>
      <c r="AO19" s="50"/>
      <c r="AP19" s="50"/>
      <c r="AQ19" s="50"/>
      <c r="AR19" s="50">
        <f t="shared" si="6"/>
        <v>0</v>
      </c>
      <c r="AS19" s="50"/>
      <c r="AT19" s="49" t="str">
        <f t="shared" si="3"/>
        <v/>
      </c>
    </row>
    <row r="20" spans="1:57" x14ac:dyDescent="0.25">
      <c r="A20" s="5" t="s">
        <v>32</v>
      </c>
      <c r="B20" s="5" t="s">
        <v>1090</v>
      </c>
      <c r="C20" s="5" t="s">
        <v>52</v>
      </c>
      <c r="D20" s="5" t="s">
        <v>53</v>
      </c>
      <c r="E20" s="5" t="s">
        <v>1091</v>
      </c>
      <c r="F20" s="5" t="s">
        <v>1092</v>
      </c>
      <c r="G20" s="5" t="s">
        <v>1031</v>
      </c>
      <c r="H20" s="5" t="s">
        <v>1032</v>
      </c>
      <c r="I20" s="5" t="s">
        <v>1033</v>
      </c>
      <c r="J20" s="5" t="s">
        <v>36</v>
      </c>
      <c r="K20" s="5" t="s">
        <v>37</v>
      </c>
      <c r="L20" s="5" t="s">
        <v>49</v>
      </c>
      <c r="M20" s="5" t="s">
        <v>38</v>
      </c>
      <c r="N20" s="5" t="s">
        <v>1034</v>
      </c>
      <c r="O20" s="5" t="s">
        <v>1035</v>
      </c>
      <c r="P20" s="5"/>
      <c r="Q20" s="5"/>
      <c r="R20" s="5" t="s">
        <v>1036</v>
      </c>
      <c r="S20" s="5" t="s">
        <v>42</v>
      </c>
      <c r="T20" s="5" t="s">
        <v>1093</v>
      </c>
      <c r="U20" s="5" t="s">
        <v>44</v>
      </c>
      <c r="V20" s="5" t="s">
        <v>44</v>
      </c>
      <c r="W20" s="5" t="s">
        <v>44</v>
      </c>
      <c r="X20" s="5" t="s">
        <v>65</v>
      </c>
      <c r="Y20" s="5" t="s">
        <v>1094</v>
      </c>
      <c r="Z20" s="5" t="s">
        <v>1095</v>
      </c>
      <c r="AA20" s="5"/>
      <c r="AB20" s="46">
        <v>200</v>
      </c>
      <c r="AC20" s="47" t="s">
        <v>209</v>
      </c>
      <c r="AD20" s="48" t="s">
        <v>49</v>
      </c>
      <c r="AE20" s="48" t="s">
        <v>81</v>
      </c>
      <c r="AF20" s="47"/>
      <c r="AG20" s="49"/>
      <c r="AH20" s="49"/>
      <c r="AI20" s="49"/>
      <c r="AJ20" s="49"/>
      <c r="AK20" s="49"/>
      <c r="AL20" s="49"/>
      <c r="AM20" s="49"/>
      <c r="AN20" s="49"/>
      <c r="AO20" s="50"/>
      <c r="AP20" s="50"/>
      <c r="AQ20" s="50"/>
      <c r="AR20" s="50">
        <f t="shared" si="6"/>
        <v>0</v>
      </c>
      <c r="AS20" s="50"/>
      <c r="AT20" s="49" t="str">
        <f t="shared" si="3"/>
        <v/>
      </c>
    </row>
    <row r="21" spans="1:57" x14ac:dyDescent="0.25">
      <c r="A21" s="5" t="s">
        <v>32</v>
      </c>
      <c r="B21" s="5" t="s">
        <v>1131</v>
      </c>
      <c r="C21" s="5"/>
      <c r="D21" s="5" t="s">
        <v>53</v>
      </c>
      <c r="E21" s="5" t="s">
        <v>1132</v>
      </c>
      <c r="F21" s="5" t="s">
        <v>1133</v>
      </c>
      <c r="G21" s="5" t="s">
        <v>1134</v>
      </c>
      <c r="H21" s="5" t="s">
        <v>1135</v>
      </c>
      <c r="I21" s="5" t="s">
        <v>1135</v>
      </c>
      <c r="J21" s="5" t="s">
        <v>58</v>
      </c>
      <c r="K21" s="5" t="s">
        <v>37</v>
      </c>
      <c r="L21" s="5" t="s">
        <v>49</v>
      </c>
      <c r="M21" s="5" t="s">
        <v>38</v>
      </c>
      <c r="N21" s="5" t="s">
        <v>1136</v>
      </c>
      <c r="O21" s="5" t="s">
        <v>1135</v>
      </c>
      <c r="P21" s="5" t="s">
        <v>1137</v>
      </c>
      <c r="Q21" s="5" t="s">
        <v>434</v>
      </c>
      <c r="R21" s="5" t="s">
        <v>1138</v>
      </c>
      <c r="S21" s="5" t="s">
        <v>42</v>
      </c>
      <c r="T21" s="5" t="s">
        <v>1139</v>
      </c>
      <c r="U21" s="5" t="s">
        <v>44</v>
      </c>
      <c r="V21" s="5" t="s">
        <v>44</v>
      </c>
      <c r="W21" s="5" t="s">
        <v>44</v>
      </c>
      <c r="X21" s="5" t="s">
        <v>78</v>
      </c>
      <c r="Y21" s="5" t="s">
        <v>1140</v>
      </c>
      <c r="Z21" s="5" t="s">
        <v>1141</v>
      </c>
      <c r="AA21" s="5"/>
      <c r="AB21" s="46">
        <v>78</v>
      </c>
      <c r="AC21" s="47" t="s">
        <v>115</v>
      </c>
      <c r="AD21" s="48" t="s">
        <v>44</v>
      </c>
      <c r="AE21" s="48" t="s">
        <v>81</v>
      </c>
      <c r="AF21" s="47">
        <v>24</v>
      </c>
      <c r="AG21" s="49"/>
      <c r="AH21" s="49"/>
      <c r="AI21" s="49"/>
      <c r="AJ21" s="49"/>
      <c r="AK21" s="49"/>
      <c r="AL21" s="49"/>
      <c r="AM21" s="49"/>
      <c r="AN21" s="49"/>
      <c r="AO21" s="50"/>
      <c r="AP21" s="50"/>
      <c r="AQ21" s="50"/>
      <c r="AR21" s="50">
        <f t="shared" si="6"/>
        <v>0</v>
      </c>
      <c r="AS21" s="50"/>
      <c r="AT21" s="49" t="str">
        <f t="shared" si="3"/>
        <v/>
      </c>
    </row>
    <row r="22" spans="1:57" x14ac:dyDescent="0.25">
      <c r="A22" s="5" t="s">
        <v>32</v>
      </c>
      <c r="B22" s="5" t="s">
        <v>1142</v>
      </c>
      <c r="C22" s="5"/>
      <c r="D22" s="5" t="s">
        <v>53</v>
      </c>
      <c r="E22" s="5" t="s">
        <v>1143</v>
      </c>
      <c r="F22" s="5" t="s">
        <v>1133</v>
      </c>
      <c r="G22" s="5" t="s">
        <v>1134</v>
      </c>
      <c r="H22" s="5" t="s">
        <v>1135</v>
      </c>
      <c r="I22" s="5" t="s">
        <v>1135</v>
      </c>
      <c r="J22" s="5" t="s">
        <v>58</v>
      </c>
      <c r="K22" s="5" t="s">
        <v>37</v>
      </c>
      <c r="L22" s="5" t="s">
        <v>49</v>
      </c>
      <c r="M22" s="5" t="s">
        <v>38</v>
      </c>
      <c r="N22" s="5" t="s">
        <v>1136</v>
      </c>
      <c r="O22" s="5" t="s">
        <v>1135</v>
      </c>
      <c r="P22" s="5" t="s">
        <v>1137</v>
      </c>
      <c r="Q22" s="5" t="s">
        <v>434</v>
      </c>
      <c r="R22" s="5" t="s">
        <v>1144</v>
      </c>
      <c r="S22" s="5" t="s">
        <v>42</v>
      </c>
      <c r="T22" s="5" t="s">
        <v>1139</v>
      </c>
      <c r="U22" s="5" t="s">
        <v>44</v>
      </c>
      <c r="V22" s="5" t="s">
        <v>44</v>
      </c>
      <c r="W22" s="5" t="s">
        <v>44</v>
      </c>
      <c r="X22" s="5" t="s">
        <v>78</v>
      </c>
      <c r="Y22" s="5" t="s">
        <v>1145</v>
      </c>
      <c r="Z22" s="5" t="s">
        <v>1146</v>
      </c>
      <c r="AA22" s="5"/>
      <c r="AB22" s="46">
        <v>78</v>
      </c>
      <c r="AC22" s="47" t="s">
        <v>115</v>
      </c>
      <c r="AD22" s="48" t="s">
        <v>44</v>
      </c>
      <c r="AE22" s="48" t="s">
        <v>81</v>
      </c>
      <c r="AF22" s="47">
        <v>24</v>
      </c>
      <c r="AG22" s="49"/>
      <c r="AH22" s="49"/>
      <c r="AI22" s="49"/>
      <c r="AJ22" s="49"/>
      <c r="AK22" s="49"/>
      <c r="AL22" s="49"/>
      <c r="AM22" s="49"/>
      <c r="AN22" s="49"/>
      <c r="AO22" s="50"/>
      <c r="AP22" s="50"/>
      <c r="AQ22" s="50"/>
      <c r="AR22" s="50">
        <f t="shared" si="6"/>
        <v>0</v>
      </c>
      <c r="AS22" s="50"/>
      <c r="AT22" s="49" t="str">
        <f t="shared" si="3"/>
        <v/>
      </c>
    </row>
    <row r="23" spans="1:57" x14ac:dyDescent="0.25">
      <c r="A23" s="5" t="s">
        <v>32</v>
      </c>
      <c r="B23" s="5" t="s">
        <v>1188</v>
      </c>
      <c r="C23" s="5"/>
      <c r="D23" s="5" t="s">
        <v>53</v>
      </c>
      <c r="E23" s="5" t="s">
        <v>1189</v>
      </c>
      <c r="F23" s="5" t="s">
        <v>1190</v>
      </c>
      <c r="G23" s="5" t="s">
        <v>1191</v>
      </c>
      <c r="H23" s="5" t="s">
        <v>1192</v>
      </c>
      <c r="I23" s="5" t="s">
        <v>1192</v>
      </c>
      <c r="J23" s="5" t="s">
        <v>58</v>
      </c>
      <c r="K23" s="5" t="s">
        <v>37</v>
      </c>
      <c r="L23" s="5" t="s">
        <v>49</v>
      </c>
      <c r="M23" s="5" t="s">
        <v>38</v>
      </c>
      <c r="N23" s="5" t="s">
        <v>1193</v>
      </c>
      <c r="O23" s="5" t="s">
        <v>1192</v>
      </c>
      <c r="P23" s="5" t="s">
        <v>1194</v>
      </c>
      <c r="Q23" s="5" t="s">
        <v>41</v>
      </c>
      <c r="R23" s="5" t="s">
        <v>1195</v>
      </c>
      <c r="S23" s="5" t="s">
        <v>42</v>
      </c>
      <c r="T23" s="5" t="s">
        <v>1196</v>
      </c>
      <c r="U23" s="5" t="s">
        <v>44</v>
      </c>
      <c r="V23" s="5" t="s">
        <v>44</v>
      </c>
      <c r="W23" s="5" t="s">
        <v>44</v>
      </c>
      <c r="X23" s="5" t="s">
        <v>78</v>
      </c>
      <c r="Y23" s="5" t="s">
        <v>1197</v>
      </c>
      <c r="Z23" s="5"/>
      <c r="AA23" s="5"/>
      <c r="AB23" s="46">
        <v>102</v>
      </c>
      <c r="AC23" s="47" t="s">
        <v>68</v>
      </c>
      <c r="AD23" s="48" t="s">
        <v>69</v>
      </c>
      <c r="AE23" s="48" t="s">
        <v>1198</v>
      </c>
      <c r="AF23" s="47">
        <v>2000</v>
      </c>
      <c r="AG23" s="49">
        <v>0.65</v>
      </c>
      <c r="AH23" s="49">
        <v>4.17</v>
      </c>
      <c r="AI23" s="49">
        <v>0.19</v>
      </c>
      <c r="AJ23" s="49">
        <v>0.128</v>
      </c>
      <c r="AK23" s="49">
        <v>0.26</v>
      </c>
      <c r="AL23" s="49">
        <v>0.06</v>
      </c>
      <c r="AM23" s="49">
        <v>8.0000000000000002E-3</v>
      </c>
      <c r="AN23" s="50">
        <f>$AB23*$AF23*$AG23*AH23/454</f>
        <v>1217.9339207048458</v>
      </c>
      <c r="AO23" s="50">
        <f>$AB23*$AF23*$AG23*(AH23-AK23)/454</f>
        <v>1141.9955947136564</v>
      </c>
      <c r="AP23" s="50">
        <f>$AB23*$AF23*$AG23*AI23/454</f>
        <v>55.493392070484582</v>
      </c>
      <c r="AQ23" s="50">
        <f>$AB23*$AF23*$AG23*(AI23-AL23)/454</f>
        <v>37.969162995594715</v>
      </c>
      <c r="AR23" s="50">
        <f t="shared" si="6"/>
        <v>37.385022026431713</v>
      </c>
      <c r="AS23" s="50">
        <f>$AB23*$AF23*$AG23*(AJ23-AM23)/454</f>
        <v>35.048458149779734</v>
      </c>
      <c r="AT23" s="49">
        <f t="shared" si="3"/>
        <v>102</v>
      </c>
    </row>
    <row r="24" spans="1:57" x14ac:dyDescent="0.25">
      <c r="A24" s="5" t="s">
        <v>32</v>
      </c>
      <c r="B24" s="5" t="s">
        <v>1217</v>
      </c>
      <c r="C24" s="5"/>
      <c r="D24" s="5" t="s">
        <v>53</v>
      </c>
      <c r="E24" s="5" t="s">
        <v>1218</v>
      </c>
      <c r="F24" s="5" t="s">
        <v>1211</v>
      </c>
      <c r="G24" s="5" t="s">
        <v>1212</v>
      </c>
      <c r="H24" s="5" t="s">
        <v>116</v>
      </c>
      <c r="I24" s="5" t="s">
        <v>116</v>
      </c>
      <c r="J24" s="5" t="s">
        <v>93</v>
      </c>
      <c r="K24" s="5" t="s">
        <v>162</v>
      </c>
      <c r="L24" s="5" t="s">
        <v>49</v>
      </c>
      <c r="M24" s="5" t="s">
        <v>38</v>
      </c>
      <c r="N24" s="5" t="s">
        <v>881</v>
      </c>
      <c r="O24" s="5" t="s">
        <v>116</v>
      </c>
      <c r="P24" s="5"/>
      <c r="Q24" s="5"/>
      <c r="R24" s="5" t="s">
        <v>888</v>
      </c>
      <c r="S24" s="5" t="s">
        <v>42</v>
      </c>
      <c r="T24" s="5" t="s">
        <v>1213</v>
      </c>
      <c r="U24" s="5" t="s">
        <v>44</v>
      </c>
      <c r="V24" s="5" t="s">
        <v>44</v>
      </c>
      <c r="W24" s="5" t="s">
        <v>44</v>
      </c>
      <c r="X24" s="5" t="s">
        <v>282</v>
      </c>
      <c r="Y24" s="5" t="s">
        <v>1219</v>
      </c>
      <c r="Z24" s="5" t="s">
        <v>1220</v>
      </c>
      <c r="AA24" s="5"/>
      <c r="AB24" s="46">
        <v>340</v>
      </c>
      <c r="AC24" s="47" t="s">
        <v>145</v>
      </c>
      <c r="AD24" s="48" t="s">
        <v>69</v>
      </c>
      <c r="AE24" s="48" t="s">
        <v>1221</v>
      </c>
      <c r="AF24" s="47">
        <v>50</v>
      </c>
      <c r="AG24" s="49"/>
      <c r="AH24" s="49"/>
      <c r="AI24" s="49"/>
      <c r="AJ24" s="49"/>
      <c r="AK24" s="49"/>
      <c r="AL24" s="49"/>
      <c r="AM24" s="49"/>
      <c r="AN24" s="49"/>
      <c r="AO24" s="50"/>
      <c r="AP24" s="50"/>
      <c r="AQ24" s="50"/>
      <c r="AR24" s="50">
        <f t="shared" si="6"/>
        <v>0</v>
      </c>
      <c r="AS24" s="50"/>
      <c r="AT24" s="49" t="str">
        <f t="shared" si="3"/>
        <v/>
      </c>
    </row>
    <row r="25" spans="1:57" x14ac:dyDescent="0.25">
      <c r="A25" s="5" t="s">
        <v>32</v>
      </c>
      <c r="B25" s="5" t="s">
        <v>1185</v>
      </c>
      <c r="C25" s="5"/>
      <c r="D25" s="5" t="s">
        <v>53</v>
      </c>
      <c r="E25" s="5" t="s">
        <v>893</v>
      </c>
      <c r="F25" s="5" t="s">
        <v>1186</v>
      </c>
      <c r="G25" s="5" t="s">
        <v>1187</v>
      </c>
      <c r="H25" s="5" t="s">
        <v>116</v>
      </c>
      <c r="I25" s="5" t="s">
        <v>116</v>
      </c>
      <c r="J25" s="5" t="s">
        <v>93</v>
      </c>
      <c r="K25" s="5" t="s">
        <v>37</v>
      </c>
      <c r="L25" s="5" t="s">
        <v>49</v>
      </c>
      <c r="M25" s="5" t="s">
        <v>38</v>
      </c>
      <c r="N25" s="5" t="s">
        <v>117</v>
      </c>
      <c r="O25" s="5" t="s">
        <v>118</v>
      </c>
      <c r="P25" s="5" t="s">
        <v>119</v>
      </c>
      <c r="Q25" s="5" t="s">
        <v>41</v>
      </c>
      <c r="R25" s="5" t="s">
        <v>120</v>
      </c>
      <c r="S25" s="5" t="s">
        <v>42</v>
      </c>
      <c r="T25" s="5" t="s">
        <v>894</v>
      </c>
      <c r="U25" s="5" t="s">
        <v>44</v>
      </c>
      <c r="V25" s="5" t="s">
        <v>44</v>
      </c>
      <c r="W25" s="5" t="s">
        <v>44</v>
      </c>
      <c r="X25" s="5" t="s">
        <v>895</v>
      </c>
      <c r="Y25" s="5" t="s">
        <v>896</v>
      </c>
      <c r="Z25" s="5" t="s">
        <v>897</v>
      </c>
      <c r="AA25" s="5"/>
      <c r="AB25" s="46">
        <v>156</v>
      </c>
      <c r="AC25" s="47" t="s">
        <v>898</v>
      </c>
      <c r="AD25" s="48" t="s">
        <v>126</v>
      </c>
      <c r="AE25" s="48" t="s">
        <v>899</v>
      </c>
      <c r="AF25" s="47">
        <v>3000</v>
      </c>
      <c r="AG25" s="49">
        <v>0.65</v>
      </c>
      <c r="AH25" s="49">
        <v>2.3199999999999998</v>
      </c>
      <c r="AI25" s="49">
        <v>0.12</v>
      </c>
      <c r="AJ25" s="49">
        <v>0.112</v>
      </c>
      <c r="AK25" s="49">
        <v>0.26</v>
      </c>
      <c r="AL25" s="49">
        <v>0.06</v>
      </c>
      <c r="AM25" s="49">
        <v>8.0000000000000002E-3</v>
      </c>
      <c r="AN25" s="50">
        <f>$AB25*$AF25*$AG25*AH25/454</f>
        <v>1554.5022026431718</v>
      </c>
      <c r="AO25" s="50">
        <f>$AB25*$AF25*$AG25*(AH25-AK25)/454</f>
        <v>1380.2907488986782</v>
      </c>
      <c r="AP25" s="50">
        <f>$AB25*$AF25*$AG25*AI25/454</f>
        <v>80.405286343612332</v>
      </c>
      <c r="AQ25" s="50">
        <f>$AB25*$AF25*$AG25*(AI25-AL25)/454</f>
        <v>40.202643171806166</v>
      </c>
      <c r="AR25" s="50">
        <f t="shared" si="6"/>
        <v>75.04493392070485</v>
      </c>
      <c r="AS25" s="50">
        <f>$AB25*$AF25*$AG25*(AJ25-AM25)/454</f>
        <v>69.684581497797367</v>
      </c>
      <c r="AT25" s="49">
        <f t="shared" si="3"/>
        <v>156</v>
      </c>
    </row>
    <row r="26" spans="1:57" x14ac:dyDescent="0.25">
      <c r="A26" s="5" t="s">
        <v>32</v>
      </c>
      <c r="B26" s="5" t="s">
        <v>1209</v>
      </c>
      <c r="C26" s="5"/>
      <c r="D26" s="5" t="s">
        <v>53</v>
      </c>
      <c r="E26" s="5" t="s">
        <v>1210</v>
      </c>
      <c r="F26" s="5" t="s">
        <v>1211</v>
      </c>
      <c r="G26" s="5" t="s">
        <v>1212</v>
      </c>
      <c r="H26" s="5" t="s">
        <v>116</v>
      </c>
      <c r="I26" s="5" t="s">
        <v>116</v>
      </c>
      <c r="J26" s="5" t="s">
        <v>93</v>
      </c>
      <c r="K26" s="5" t="s">
        <v>162</v>
      </c>
      <c r="L26" s="5" t="s">
        <v>49</v>
      </c>
      <c r="M26" s="5" t="s">
        <v>38</v>
      </c>
      <c r="N26" s="5" t="s">
        <v>881</v>
      </c>
      <c r="O26" s="5" t="s">
        <v>116</v>
      </c>
      <c r="P26" s="5"/>
      <c r="Q26" s="5"/>
      <c r="R26" s="5" t="s">
        <v>888</v>
      </c>
      <c r="S26" s="5" t="s">
        <v>42</v>
      </c>
      <c r="T26" s="5" t="s">
        <v>1213</v>
      </c>
      <c r="U26" s="5" t="s">
        <v>44</v>
      </c>
      <c r="V26" s="5" t="s">
        <v>44</v>
      </c>
      <c r="W26" s="5" t="s">
        <v>44</v>
      </c>
      <c r="X26" s="5" t="s">
        <v>282</v>
      </c>
      <c r="Y26" s="5" t="s">
        <v>1214</v>
      </c>
      <c r="Z26" s="5" t="s">
        <v>1215</v>
      </c>
      <c r="AA26" s="5" t="s">
        <v>86</v>
      </c>
      <c r="AB26" s="46">
        <v>236</v>
      </c>
      <c r="AC26" s="47" t="s">
        <v>145</v>
      </c>
      <c r="AD26" s="48" t="s">
        <v>69</v>
      </c>
      <c r="AE26" s="48" t="s">
        <v>1216</v>
      </c>
      <c r="AF26" s="47">
        <v>55</v>
      </c>
      <c r="AG26" s="49"/>
      <c r="AH26" s="49"/>
      <c r="AI26" s="49"/>
      <c r="AJ26" s="49"/>
      <c r="AK26" s="49"/>
      <c r="AL26" s="49"/>
      <c r="AM26" s="49"/>
      <c r="AN26" s="49"/>
      <c r="AO26" s="50"/>
      <c r="AP26" s="50"/>
      <c r="AQ26" s="50"/>
      <c r="AR26" s="50">
        <f t="shared" si="6"/>
        <v>0</v>
      </c>
      <c r="AS26" s="50"/>
      <c r="AT26" s="49" t="str">
        <f t="shared" si="3"/>
        <v/>
      </c>
    </row>
    <row r="27" spans="1:57" x14ac:dyDescent="0.25">
      <c r="A27" s="5" t="s">
        <v>32</v>
      </c>
      <c r="B27" s="5" t="s">
        <v>1234</v>
      </c>
      <c r="C27" s="5"/>
      <c r="D27" s="5" t="s">
        <v>53</v>
      </c>
      <c r="E27" s="5" t="s">
        <v>1235</v>
      </c>
      <c r="F27" s="5" t="s">
        <v>1211</v>
      </c>
      <c r="G27" s="5" t="s">
        <v>1212</v>
      </c>
      <c r="H27" s="5" t="s">
        <v>116</v>
      </c>
      <c r="I27" s="5" t="s">
        <v>116</v>
      </c>
      <c r="J27" s="5" t="s">
        <v>93</v>
      </c>
      <c r="K27" s="5" t="s">
        <v>162</v>
      </c>
      <c r="L27" s="5" t="s">
        <v>49</v>
      </c>
      <c r="M27" s="5" t="s">
        <v>38</v>
      </c>
      <c r="N27" s="5" t="s">
        <v>881</v>
      </c>
      <c r="O27" s="5" t="s">
        <v>116</v>
      </c>
      <c r="P27" s="5"/>
      <c r="Q27" s="5"/>
      <c r="R27" s="5" t="s">
        <v>888</v>
      </c>
      <c r="S27" s="5" t="s">
        <v>42</v>
      </c>
      <c r="T27" s="5" t="s">
        <v>1213</v>
      </c>
      <c r="U27" s="5" t="s">
        <v>44</v>
      </c>
      <c r="V27" s="5" t="s">
        <v>44</v>
      </c>
      <c r="W27" s="5" t="s">
        <v>44</v>
      </c>
      <c r="X27" s="5" t="s">
        <v>282</v>
      </c>
      <c r="Y27" s="5" t="s">
        <v>1214</v>
      </c>
      <c r="Z27" s="5" t="s">
        <v>1236</v>
      </c>
      <c r="AA27" s="5"/>
      <c r="AB27" s="14">
        <v>236</v>
      </c>
      <c r="AC27" s="15" t="s">
        <v>145</v>
      </c>
      <c r="AD27" s="16" t="s">
        <v>69</v>
      </c>
      <c r="AE27" s="16" t="s">
        <v>1216</v>
      </c>
      <c r="AF27" s="15">
        <v>25</v>
      </c>
      <c r="AG27" s="51"/>
      <c r="AH27" s="51"/>
      <c r="AI27" s="51"/>
      <c r="AJ27" s="51"/>
      <c r="AK27" s="51"/>
      <c r="AL27" s="51"/>
      <c r="AM27" s="51"/>
      <c r="AN27" s="51"/>
      <c r="AO27" s="52"/>
      <c r="AP27" s="52"/>
      <c r="AQ27" s="52"/>
      <c r="AR27" s="52">
        <f t="shared" si="6"/>
        <v>0</v>
      </c>
      <c r="AS27" s="52"/>
      <c r="AT27" s="49" t="str">
        <f t="shared" si="3"/>
        <v/>
      </c>
    </row>
    <row r="28" spans="1:57" s="8" customFormat="1" x14ac:dyDescent="0.25">
      <c r="A28" s="107" t="s">
        <v>1411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8"/>
      <c r="AC28" s="19"/>
      <c r="AD28" s="17"/>
      <c r="AE28" s="109"/>
      <c r="AF28" s="103" t="s">
        <v>1409</v>
      </c>
      <c r="AG28" s="91">
        <f>COUNT(AG3:AG27)</f>
        <v>16</v>
      </c>
      <c r="AH28" s="20"/>
      <c r="AI28" s="20"/>
      <c r="AJ28" s="101" t="s">
        <v>1415</v>
      </c>
      <c r="AK28" s="20"/>
      <c r="AL28" s="20"/>
      <c r="AM28" s="102"/>
      <c r="AN28" s="99">
        <f t="shared" ref="AN28:AS28" si="9">SUM(AN3:AN25)/2000</f>
        <v>32.542539708149782</v>
      </c>
      <c r="AO28" s="99">
        <f>SUM(AO3:AO25)/2000</f>
        <v>27.581459520925101</v>
      </c>
      <c r="AP28" s="99">
        <f t="shared" si="9"/>
        <v>1.5554272356828196</v>
      </c>
      <c r="AQ28" s="99">
        <f t="shared" si="9"/>
        <v>1.0655653303964756</v>
      </c>
      <c r="AR28" s="99">
        <f t="shared" si="9"/>
        <v>0.82769619823788532</v>
      </c>
      <c r="AS28" s="99">
        <f t="shared" si="9"/>
        <v>0.75091321585903081</v>
      </c>
      <c r="AT28" s="100">
        <f>MEDIAN(AT3:AT27)</f>
        <v>230.5</v>
      </c>
    </row>
    <row r="29" spans="1:57" s="8" customFormat="1" x14ac:dyDescent="0.25">
      <c r="A29" s="67" t="s">
        <v>1331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78"/>
      <c r="AC29" s="79"/>
      <c r="AD29" s="80"/>
      <c r="AE29" s="80"/>
      <c r="AF29" s="79"/>
      <c r="AG29" s="81"/>
      <c r="AH29" s="81"/>
      <c r="AI29" s="81"/>
      <c r="AJ29" s="81"/>
      <c r="AK29" s="81"/>
      <c r="AL29" s="81"/>
      <c r="AM29" s="81"/>
      <c r="AN29" s="81"/>
      <c r="AO29" s="82"/>
      <c r="AP29" s="82"/>
      <c r="AQ29" s="83"/>
      <c r="AR29" s="83"/>
      <c r="AS29" s="83"/>
      <c r="AT29" s="24"/>
    </row>
    <row r="30" spans="1:57" x14ac:dyDescent="0.25">
      <c r="A30" s="7" t="s">
        <v>32</v>
      </c>
      <c r="B30" s="7" t="s">
        <v>82</v>
      </c>
      <c r="C30" s="7" t="s">
        <v>52</v>
      </c>
      <c r="D30" s="7" t="s">
        <v>53</v>
      </c>
      <c r="E30" s="7" t="s">
        <v>83</v>
      </c>
      <c r="F30" s="7" t="s">
        <v>55</v>
      </c>
      <c r="G30" s="7" t="s">
        <v>71</v>
      </c>
      <c r="H30" s="7" t="s">
        <v>72</v>
      </c>
      <c r="I30" s="7" t="s">
        <v>72</v>
      </c>
      <c r="J30" s="7" t="s">
        <v>58</v>
      </c>
      <c r="K30" s="7" t="s">
        <v>73</v>
      </c>
      <c r="L30" s="7" t="s">
        <v>49</v>
      </c>
      <c r="M30" s="7" t="s">
        <v>38</v>
      </c>
      <c r="N30" s="7" t="s">
        <v>74</v>
      </c>
      <c r="O30" s="7" t="s">
        <v>72</v>
      </c>
      <c r="P30" s="7" t="s">
        <v>75</v>
      </c>
      <c r="Q30" s="7" t="s">
        <v>41</v>
      </c>
      <c r="R30" s="7" t="s">
        <v>76</v>
      </c>
      <c r="S30" s="7" t="s">
        <v>42</v>
      </c>
      <c r="T30" s="7" t="s">
        <v>77</v>
      </c>
      <c r="U30" s="7" t="s">
        <v>44</v>
      </c>
      <c r="V30" s="7" t="s">
        <v>44</v>
      </c>
      <c r="W30" s="7" t="s">
        <v>44</v>
      </c>
      <c r="X30" s="7" t="s">
        <v>78</v>
      </c>
      <c r="Y30" s="7" t="s">
        <v>79</v>
      </c>
      <c r="Z30" s="7" t="s">
        <v>84</v>
      </c>
      <c r="AA30" s="7"/>
      <c r="AB30" s="53">
        <v>110</v>
      </c>
      <c r="AC30" s="54" t="s">
        <v>85</v>
      </c>
      <c r="AD30" s="55" t="s">
        <v>49</v>
      </c>
      <c r="AE30" s="55" t="s">
        <v>86</v>
      </c>
      <c r="AF30" s="54">
        <v>800</v>
      </c>
      <c r="AG30" s="56">
        <v>0.65</v>
      </c>
      <c r="AH30" s="56">
        <v>6.54</v>
      </c>
      <c r="AI30" s="56">
        <v>0.82</v>
      </c>
      <c r="AJ30" s="56">
        <v>0.27400000000000002</v>
      </c>
      <c r="AK30" s="56">
        <v>0.26</v>
      </c>
      <c r="AL30" s="56">
        <v>0.06</v>
      </c>
      <c r="AM30" s="56">
        <v>8.0000000000000002E-3</v>
      </c>
      <c r="AN30" s="33">
        <f>$AB30*$AF30*$AG30*AH30/454</f>
        <v>823.98237885462549</v>
      </c>
      <c r="AO30" s="57">
        <f t="shared" ref="AO30:AO63" si="10">$AB30*$AF30*$AG30*(AH30-AK30)/454</f>
        <v>791.22466960352426</v>
      </c>
      <c r="AP30" s="33">
        <f t="shared" ref="AP30:AP71" si="11">$AB30*$AF30*$AG30*AI30/454</f>
        <v>103.31277533039648</v>
      </c>
      <c r="AQ30" s="57">
        <f t="shared" ref="AQ30:AQ63" si="12">$AB30*$AF30*$AG30*(AI30-AL30)/454</f>
        <v>95.753303964757706</v>
      </c>
      <c r="AR30" s="33">
        <f t="shared" ref="AR30:AR76" si="13">$AB30*$AF30*$AG30*AJ30/454</f>
        <v>34.521585903083704</v>
      </c>
      <c r="AS30" s="57">
        <f t="shared" ref="AS30:AS63" si="14">$AB30*$AF30*$AG30*(AJ30-AM30)/454</f>
        <v>33.5136563876652</v>
      </c>
      <c r="AT30" s="32">
        <f t="shared" ref="AT30:AT76" si="15">IF(AS30&gt;0,AB30,"")</f>
        <v>110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x14ac:dyDescent="0.25">
      <c r="A31" s="7" t="s">
        <v>32</v>
      </c>
      <c r="B31" s="7" t="s">
        <v>87</v>
      </c>
      <c r="C31" s="7" t="s">
        <v>52</v>
      </c>
      <c r="D31" s="7" t="s">
        <v>53</v>
      </c>
      <c r="E31" s="7" t="s">
        <v>88</v>
      </c>
      <c r="F31" s="7" t="s">
        <v>55</v>
      </c>
      <c r="G31" s="7" t="s">
        <v>71</v>
      </c>
      <c r="H31" s="7" t="s">
        <v>72</v>
      </c>
      <c r="I31" s="7" t="s">
        <v>72</v>
      </c>
      <c r="J31" s="7" t="s">
        <v>58</v>
      </c>
      <c r="K31" s="7" t="s">
        <v>73</v>
      </c>
      <c r="L31" s="7" t="s">
        <v>49</v>
      </c>
      <c r="M31" s="7" t="s">
        <v>38</v>
      </c>
      <c r="N31" s="7" t="s">
        <v>74</v>
      </c>
      <c r="O31" s="7" t="s">
        <v>72</v>
      </c>
      <c r="P31" s="7" t="s">
        <v>75</v>
      </c>
      <c r="Q31" s="7" t="s">
        <v>41</v>
      </c>
      <c r="R31" s="7" t="s">
        <v>76</v>
      </c>
      <c r="S31" s="7" t="s">
        <v>42</v>
      </c>
      <c r="T31" s="7" t="s">
        <v>77</v>
      </c>
      <c r="U31" s="7" t="s">
        <v>44</v>
      </c>
      <c r="V31" s="7" t="s">
        <v>44</v>
      </c>
      <c r="W31" s="7" t="s">
        <v>44</v>
      </c>
      <c r="X31" s="7" t="s">
        <v>78</v>
      </c>
      <c r="Y31" s="7" t="s">
        <v>79</v>
      </c>
      <c r="Z31" s="7" t="s">
        <v>89</v>
      </c>
      <c r="AA31" s="7"/>
      <c r="AB31" s="29">
        <v>110</v>
      </c>
      <c r="AC31" s="30" t="s">
        <v>80</v>
      </c>
      <c r="AD31" s="31" t="s">
        <v>49</v>
      </c>
      <c r="AE31" s="31" t="s">
        <v>81</v>
      </c>
      <c r="AF31" s="30">
        <v>800</v>
      </c>
      <c r="AG31" s="32">
        <v>0.65</v>
      </c>
      <c r="AH31" s="32">
        <v>6.54</v>
      </c>
      <c r="AI31" s="32">
        <v>0.82</v>
      </c>
      <c r="AJ31" s="32">
        <v>0.27400000000000002</v>
      </c>
      <c r="AK31" s="32">
        <v>0.26</v>
      </c>
      <c r="AL31" s="32">
        <v>0.06</v>
      </c>
      <c r="AM31" s="32">
        <v>8.0000000000000002E-3</v>
      </c>
      <c r="AN31" s="33">
        <f t="shared" ref="AN31:AN71" si="16">$AB31*$AF31*$AG31*AH31/454</f>
        <v>823.98237885462549</v>
      </c>
      <c r="AO31" s="33">
        <f t="shared" si="10"/>
        <v>791.22466960352426</v>
      </c>
      <c r="AP31" s="33">
        <f t="shared" si="11"/>
        <v>103.31277533039648</v>
      </c>
      <c r="AQ31" s="33">
        <f t="shared" si="12"/>
        <v>95.753303964757706</v>
      </c>
      <c r="AR31" s="33">
        <f t="shared" si="13"/>
        <v>34.521585903083704</v>
      </c>
      <c r="AS31" s="33">
        <f t="shared" si="14"/>
        <v>33.5136563876652</v>
      </c>
      <c r="AT31" s="32">
        <f t="shared" si="15"/>
        <v>110</v>
      </c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ht="25.5" x14ac:dyDescent="0.25">
      <c r="A32" s="7" t="s">
        <v>32</v>
      </c>
      <c r="B32" s="7" t="s">
        <v>184</v>
      </c>
      <c r="C32" s="7" t="s">
        <v>167</v>
      </c>
      <c r="D32" s="7" t="s">
        <v>53</v>
      </c>
      <c r="E32" s="7" t="s">
        <v>185</v>
      </c>
      <c r="F32" s="7" t="s">
        <v>169</v>
      </c>
      <c r="G32" s="7" t="s">
        <v>170</v>
      </c>
      <c r="H32" s="7" t="s">
        <v>171</v>
      </c>
      <c r="I32" s="7" t="s">
        <v>171</v>
      </c>
      <c r="J32" s="7" t="s">
        <v>93</v>
      </c>
      <c r="K32" s="7" t="s">
        <v>73</v>
      </c>
      <c r="L32" s="7" t="s">
        <v>49</v>
      </c>
      <c r="M32" s="7" t="s">
        <v>38</v>
      </c>
      <c r="N32" s="7" t="s">
        <v>186</v>
      </c>
      <c r="O32" s="7" t="s">
        <v>187</v>
      </c>
      <c r="P32" s="7" t="s">
        <v>188</v>
      </c>
      <c r="Q32" s="7" t="s">
        <v>175</v>
      </c>
      <c r="R32" s="7" t="s">
        <v>189</v>
      </c>
      <c r="S32" s="7" t="s">
        <v>177</v>
      </c>
      <c r="T32" s="7" t="s">
        <v>178</v>
      </c>
      <c r="U32" s="7" t="s">
        <v>44</v>
      </c>
      <c r="V32" s="7" t="s">
        <v>44</v>
      </c>
      <c r="W32" s="7" t="s">
        <v>44</v>
      </c>
      <c r="X32" s="7" t="s">
        <v>65</v>
      </c>
      <c r="Y32" s="7" t="s">
        <v>190</v>
      </c>
      <c r="Z32" s="7" t="s">
        <v>191</v>
      </c>
      <c r="AA32" s="7" t="s">
        <v>192</v>
      </c>
      <c r="AB32" s="29">
        <v>174</v>
      </c>
      <c r="AC32" s="30" t="s">
        <v>145</v>
      </c>
      <c r="AD32" s="31" t="s">
        <v>69</v>
      </c>
      <c r="AE32" s="31" t="s">
        <v>193</v>
      </c>
      <c r="AF32" s="30">
        <v>2500</v>
      </c>
      <c r="AG32" s="32">
        <v>0.65</v>
      </c>
      <c r="AH32" s="32">
        <v>4.17</v>
      </c>
      <c r="AI32" s="32">
        <v>0.19</v>
      </c>
      <c r="AJ32" s="32">
        <v>0.128</v>
      </c>
      <c r="AK32" s="32">
        <v>0.26</v>
      </c>
      <c r="AL32" s="32">
        <v>0.06</v>
      </c>
      <c r="AM32" s="32">
        <v>8.0000000000000002E-3</v>
      </c>
      <c r="AN32" s="33">
        <f t="shared" si="16"/>
        <v>2597.0649779735681</v>
      </c>
      <c r="AO32" s="33">
        <f t="shared" si="10"/>
        <v>2435.1376651982378</v>
      </c>
      <c r="AP32" s="33">
        <f t="shared" si="11"/>
        <v>118.33149779735683</v>
      </c>
      <c r="AQ32" s="33">
        <f t="shared" si="12"/>
        <v>80.963656387665196</v>
      </c>
      <c r="AR32" s="33">
        <f t="shared" si="13"/>
        <v>79.718061674008808</v>
      </c>
      <c r="AS32" s="33">
        <f t="shared" si="14"/>
        <v>74.735682819383257</v>
      </c>
      <c r="AT32" s="32">
        <f t="shared" si="15"/>
        <v>174</v>
      </c>
    </row>
    <row r="33" spans="1:46" ht="25.5" x14ac:dyDescent="0.25">
      <c r="A33" s="7" t="s">
        <v>32</v>
      </c>
      <c r="B33" s="7" t="s">
        <v>194</v>
      </c>
      <c r="C33" s="7" t="s">
        <v>167</v>
      </c>
      <c r="D33" s="7" t="s">
        <v>53</v>
      </c>
      <c r="E33" s="7" t="s">
        <v>195</v>
      </c>
      <c r="F33" s="7" t="s">
        <v>169</v>
      </c>
      <c r="G33" s="7" t="s">
        <v>170</v>
      </c>
      <c r="H33" s="7" t="s">
        <v>171</v>
      </c>
      <c r="I33" s="7" t="s">
        <v>171</v>
      </c>
      <c r="J33" s="7" t="s">
        <v>93</v>
      </c>
      <c r="K33" s="7" t="s">
        <v>73</v>
      </c>
      <c r="L33" s="7" t="s">
        <v>49</v>
      </c>
      <c r="M33" s="7" t="s">
        <v>38</v>
      </c>
      <c r="N33" s="7" t="s">
        <v>196</v>
      </c>
      <c r="O33" s="7" t="s">
        <v>197</v>
      </c>
      <c r="P33" s="7" t="s">
        <v>198</v>
      </c>
      <c r="Q33" s="7" t="s">
        <v>175</v>
      </c>
      <c r="R33" s="7" t="s">
        <v>199</v>
      </c>
      <c r="S33" s="7" t="s">
        <v>177</v>
      </c>
      <c r="T33" s="7" t="s">
        <v>178</v>
      </c>
      <c r="U33" s="7" t="s">
        <v>44</v>
      </c>
      <c r="V33" s="7" t="s">
        <v>44</v>
      </c>
      <c r="W33" s="7" t="s">
        <v>44</v>
      </c>
      <c r="X33" s="7" t="s">
        <v>65</v>
      </c>
      <c r="Y33" s="7" t="s">
        <v>190</v>
      </c>
      <c r="Z33" s="7" t="s">
        <v>200</v>
      </c>
      <c r="AA33" s="7" t="s">
        <v>201</v>
      </c>
      <c r="AB33" s="29">
        <v>174</v>
      </c>
      <c r="AC33" s="30" t="s">
        <v>145</v>
      </c>
      <c r="AD33" s="31" t="s">
        <v>69</v>
      </c>
      <c r="AE33" s="31" t="s">
        <v>193</v>
      </c>
      <c r="AF33" s="30">
        <v>2500</v>
      </c>
      <c r="AG33" s="32">
        <v>0.65</v>
      </c>
      <c r="AH33" s="32">
        <v>4.17</v>
      </c>
      <c r="AI33" s="32">
        <v>0.19</v>
      </c>
      <c r="AJ33" s="32">
        <v>0.128</v>
      </c>
      <c r="AK33" s="32">
        <v>0.26</v>
      </c>
      <c r="AL33" s="32">
        <v>0.06</v>
      </c>
      <c r="AM33" s="32">
        <v>8.0000000000000002E-3</v>
      </c>
      <c r="AN33" s="33">
        <f t="shared" si="16"/>
        <v>2597.0649779735681</v>
      </c>
      <c r="AO33" s="33">
        <f t="shared" si="10"/>
        <v>2435.1376651982378</v>
      </c>
      <c r="AP33" s="33">
        <f t="shared" si="11"/>
        <v>118.33149779735683</v>
      </c>
      <c r="AQ33" s="33">
        <f t="shared" si="12"/>
        <v>80.963656387665196</v>
      </c>
      <c r="AR33" s="33">
        <f t="shared" si="13"/>
        <v>79.718061674008808</v>
      </c>
      <c r="AS33" s="33">
        <f t="shared" si="14"/>
        <v>74.735682819383257</v>
      </c>
      <c r="AT33" s="32">
        <f t="shared" si="15"/>
        <v>174</v>
      </c>
    </row>
    <row r="34" spans="1:46" ht="25.5" x14ac:dyDescent="0.25">
      <c r="A34" s="7" t="s">
        <v>32</v>
      </c>
      <c r="B34" s="7" t="s">
        <v>202</v>
      </c>
      <c r="C34" s="7" t="s">
        <v>203</v>
      </c>
      <c r="D34" s="7" t="s">
        <v>53</v>
      </c>
      <c r="E34" s="7" t="s">
        <v>204</v>
      </c>
      <c r="F34" s="7" t="s">
        <v>169</v>
      </c>
      <c r="G34" s="7" t="s">
        <v>170</v>
      </c>
      <c r="H34" s="7" t="s">
        <v>171</v>
      </c>
      <c r="I34" s="7" t="s">
        <v>171</v>
      </c>
      <c r="J34" s="7" t="s">
        <v>36</v>
      </c>
      <c r="K34" s="7" t="s">
        <v>73</v>
      </c>
      <c r="L34" s="7" t="s">
        <v>49</v>
      </c>
      <c r="M34" s="7" t="s">
        <v>38</v>
      </c>
      <c r="N34" s="7" t="s">
        <v>196</v>
      </c>
      <c r="O34" s="7" t="s">
        <v>197</v>
      </c>
      <c r="P34" s="7" t="s">
        <v>198</v>
      </c>
      <c r="Q34" s="7" t="s">
        <v>175</v>
      </c>
      <c r="R34" s="7" t="s">
        <v>205</v>
      </c>
      <c r="S34" s="7" t="s">
        <v>177</v>
      </c>
      <c r="T34" s="7" t="s">
        <v>178</v>
      </c>
      <c r="U34" s="7" t="s">
        <v>44</v>
      </c>
      <c r="V34" s="7" t="s">
        <v>44</v>
      </c>
      <c r="W34" s="7" t="s">
        <v>44</v>
      </c>
      <c r="X34" s="7" t="s">
        <v>65</v>
      </c>
      <c r="Y34" s="7" t="s">
        <v>206</v>
      </c>
      <c r="Z34" s="7" t="s">
        <v>207</v>
      </c>
      <c r="AA34" s="7" t="s">
        <v>208</v>
      </c>
      <c r="AB34" s="29">
        <v>190</v>
      </c>
      <c r="AC34" s="30" t="s">
        <v>209</v>
      </c>
      <c r="AD34" s="31" t="s">
        <v>49</v>
      </c>
      <c r="AE34" s="31" t="s">
        <v>210</v>
      </c>
      <c r="AF34" s="30">
        <v>3250</v>
      </c>
      <c r="AG34" s="32">
        <v>0.65</v>
      </c>
      <c r="AH34" s="32">
        <v>5.93</v>
      </c>
      <c r="AI34" s="32">
        <v>0.38</v>
      </c>
      <c r="AJ34" s="32">
        <v>0.108</v>
      </c>
      <c r="AK34" s="32">
        <v>0.26</v>
      </c>
      <c r="AL34" s="32">
        <v>0.06</v>
      </c>
      <c r="AM34" s="32">
        <v>8.0000000000000002E-3</v>
      </c>
      <c r="AN34" s="33">
        <f t="shared" si="16"/>
        <v>5242.6294052863432</v>
      </c>
      <c r="AO34" s="33">
        <f>$AB34*$AF34*$AG34*(AH34-AK34)/454</f>
        <v>5012.7670704845814</v>
      </c>
      <c r="AP34" s="33">
        <f t="shared" si="11"/>
        <v>335.95264317180619</v>
      </c>
      <c r="AQ34" s="33">
        <f t="shared" si="12"/>
        <v>282.90748898678413</v>
      </c>
      <c r="AR34" s="33">
        <f t="shared" si="13"/>
        <v>95.481277533039645</v>
      </c>
      <c r="AS34" s="33">
        <f t="shared" si="14"/>
        <v>88.408590308370037</v>
      </c>
      <c r="AT34" s="32">
        <f t="shared" si="15"/>
        <v>190</v>
      </c>
    </row>
    <row r="35" spans="1:46" x14ac:dyDescent="0.25">
      <c r="A35" s="7" t="s">
        <v>32</v>
      </c>
      <c r="B35" s="7" t="s">
        <v>385</v>
      </c>
      <c r="C35" s="7" t="s">
        <v>86</v>
      </c>
      <c r="D35" s="7" t="s">
        <v>53</v>
      </c>
      <c r="E35" s="7" t="s">
        <v>386</v>
      </c>
      <c r="F35" s="7" t="s">
        <v>372</v>
      </c>
      <c r="G35" s="7" t="s">
        <v>373</v>
      </c>
      <c r="H35" s="7" t="s">
        <v>171</v>
      </c>
      <c r="I35" s="7" t="s">
        <v>171</v>
      </c>
      <c r="J35" s="7" t="s">
        <v>36</v>
      </c>
      <c r="K35" s="7" t="s">
        <v>73</v>
      </c>
      <c r="L35" s="7" t="s">
        <v>49</v>
      </c>
      <c r="M35" s="7" t="s">
        <v>38</v>
      </c>
      <c r="N35" s="7" t="s">
        <v>376</v>
      </c>
      <c r="O35" s="7" t="s">
        <v>377</v>
      </c>
      <c r="P35" s="7" t="s">
        <v>378</v>
      </c>
      <c r="Q35" s="7" t="s">
        <v>175</v>
      </c>
      <c r="R35" s="7" t="s">
        <v>387</v>
      </c>
      <c r="S35" s="7" t="s">
        <v>177</v>
      </c>
      <c r="T35" s="7" t="s">
        <v>178</v>
      </c>
      <c r="U35" s="7" t="s">
        <v>44</v>
      </c>
      <c r="V35" s="7" t="s">
        <v>44</v>
      </c>
      <c r="W35" s="7" t="s">
        <v>44</v>
      </c>
      <c r="X35" s="7" t="s">
        <v>388</v>
      </c>
      <c r="Y35" s="7" t="s">
        <v>389</v>
      </c>
      <c r="Z35" s="7" t="s">
        <v>390</v>
      </c>
      <c r="AA35" s="7" t="s">
        <v>391</v>
      </c>
      <c r="AB35" s="29">
        <v>225</v>
      </c>
      <c r="AC35" s="30" t="s">
        <v>182</v>
      </c>
      <c r="AD35" s="31" t="s">
        <v>126</v>
      </c>
      <c r="AE35" s="31" t="s">
        <v>392</v>
      </c>
      <c r="AF35" s="30">
        <v>2500</v>
      </c>
      <c r="AG35" s="32">
        <v>0.65</v>
      </c>
      <c r="AH35" s="32">
        <v>2.3199999999999998</v>
      </c>
      <c r="AI35" s="32">
        <v>0.12</v>
      </c>
      <c r="AJ35" s="32">
        <v>8.7999999999999995E-2</v>
      </c>
      <c r="AK35" s="32">
        <v>0.26</v>
      </c>
      <c r="AL35" s="32">
        <v>0.06</v>
      </c>
      <c r="AM35" s="32">
        <v>8.0000000000000002E-3</v>
      </c>
      <c r="AN35" s="33">
        <f t="shared" si="16"/>
        <v>1868.3920704845812</v>
      </c>
      <c r="AO35" s="33">
        <f t="shared" si="10"/>
        <v>1659.0033039647574</v>
      </c>
      <c r="AP35" s="33">
        <f t="shared" si="11"/>
        <v>96.640969162995589</v>
      </c>
      <c r="AQ35" s="33">
        <f t="shared" si="12"/>
        <v>48.320484581497794</v>
      </c>
      <c r="AR35" s="33">
        <f t="shared" si="13"/>
        <v>70.870044052863435</v>
      </c>
      <c r="AS35" s="33">
        <f t="shared" si="14"/>
        <v>64.427312775330392</v>
      </c>
      <c r="AT35" s="32">
        <f t="shared" si="15"/>
        <v>225</v>
      </c>
    </row>
    <row r="36" spans="1:46" x14ac:dyDescent="0.25">
      <c r="A36" s="7" t="s">
        <v>32</v>
      </c>
      <c r="B36" s="7" t="s">
        <v>393</v>
      </c>
      <c r="C36" s="7" t="s">
        <v>86</v>
      </c>
      <c r="D36" s="7" t="s">
        <v>53</v>
      </c>
      <c r="E36" s="7" t="s">
        <v>394</v>
      </c>
      <c r="F36" s="7" t="s">
        <v>372</v>
      </c>
      <c r="G36" s="7" t="s">
        <v>373</v>
      </c>
      <c r="H36" s="7" t="s">
        <v>171</v>
      </c>
      <c r="I36" s="7" t="s">
        <v>171</v>
      </c>
      <c r="J36" s="7" t="s">
        <v>36</v>
      </c>
      <c r="K36" s="7" t="s">
        <v>73</v>
      </c>
      <c r="L36" s="7" t="s">
        <v>49</v>
      </c>
      <c r="M36" s="7" t="s">
        <v>38</v>
      </c>
      <c r="N36" s="7" t="s">
        <v>376</v>
      </c>
      <c r="O36" s="7" t="s">
        <v>377</v>
      </c>
      <c r="P36" s="7" t="s">
        <v>378</v>
      </c>
      <c r="Q36" s="7" t="s">
        <v>175</v>
      </c>
      <c r="R36" s="7" t="s">
        <v>395</v>
      </c>
      <c r="S36" s="7" t="s">
        <v>177</v>
      </c>
      <c r="T36" s="7" t="s">
        <v>178</v>
      </c>
      <c r="U36" s="7" t="s">
        <v>44</v>
      </c>
      <c r="V36" s="7" t="s">
        <v>44</v>
      </c>
      <c r="W36" s="7" t="s">
        <v>44</v>
      </c>
      <c r="X36" s="7" t="s">
        <v>388</v>
      </c>
      <c r="Y36" s="7" t="s">
        <v>389</v>
      </c>
      <c r="Z36" s="7" t="s">
        <v>396</v>
      </c>
      <c r="AA36" s="7" t="s">
        <v>397</v>
      </c>
      <c r="AB36" s="29">
        <v>225</v>
      </c>
      <c r="AC36" s="30" t="s">
        <v>182</v>
      </c>
      <c r="AD36" s="31" t="s">
        <v>126</v>
      </c>
      <c r="AE36" s="31" t="s">
        <v>392</v>
      </c>
      <c r="AF36" s="30">
        <v>2500</v>
      </c>
      <c r="AG36" s="32">
        <v>0.65</v>
      </c>
      <c r="AH36" s="32">
        <v>2.3199999999999998</v>
      </c>
      <c r="AI36" s="32">
        <v>0.12</v>
      </c>
      <c r="AJ36" s="32">
        <v>8.7999999999999995E-2</v>
      </c>
      <c r="AK36" s="32">
        <v>0.26</v>
      </c>
      <c r="AL36" s="32">
        <v>0.06</v>
      </c>
      <c r="AM36" s="32">
        <v>8.0000000000000002E-3</v>
      </c>
      <c r="AN36" s="33">
        <f t="shared" si="16"/>
        <v>1868.3920704845812</v>
      </c>
      <c r="AO36" s="33">
        <f t="shared" si="10"/>
        <v>1659.0033039647574</v>
      </c>
      <c r="AP36" s="33">
        <f t="shared" si="11"/>
        <v>96.640969162995589</v>
      </c>
      <c r="AQ36" s="33">
        <f t="shared" si="12"/>
        <v>48.320484581497794</v>
      </c>
      <c r="AR36" s="33">
        <f t="shared" si="13"/>
        <v>70.870044052863435</v>
      </c>
      <c r="AS36" s="33">
        <f t="shared" si="14"/>
        <v>64.427312775330392</v>
      </c>
      <c r="AT36" s="32">
        <f t="shared" si="15"/>
        <v>225</v>
      </c>
    </row>
    <row r="37" spans="1:46" x14ac:dyDescent="0.25">
      <c r="A37" s="7" t="s">
        <v>32</v>
      </c>
      <c r="B37" s="7" t="s">
        <v>398</v>
      </c>
      <c r="C37" s="7" t="s">
        <v>86</v>
      </c>
      <c r="D37" s="7" t="s">
        <v>53</v>
      </c>
      <c r="E37" s="7" t="s">
        <v>399</v>
      </c>
      <c r="F37" s="7" t="s">
        <v>372</v>
      </c>
      <c r="G37" s="7" t="s">
        <v>373</v>
      </c>
      <c r="H37" s="7" t="s">
        <v>171</v>
      </c>
      <c r="I37" s="7" t="s">
        <v>171</v>
      </c>
      <c r="J37" s="7" t="s">
        <v>36</v>
      </c>
      <c r="K37" s="7"/>
      <c r="L37" s="7" t="s">
        <v>49</v>
      </c>
      <c r="M37" s="7" t="s">
        <v>38</v>
      </c>
      <c r="N37" s="7" t="s">
        <v>376</v>
      </c>
      <c r="O37" s="7" t="s">
        <v>377</v>
      </c>
      <c r="P37" s="7" t="s">
        <v>378</v>
      </c>
      <c r="Q37" s="7" t="s">
        <v>175</v>
      </c>
      <c r="R37" s="7" t="s">
        <v>379</v>
      </c>
      <c r="S37" s="7" t="s">
        <v>177</v>
      </c>
      <c r="T37" s="7" t="s">
        <v>178</v>
      </c>
      <c r="U37" s="7" t="s">
        <v>44</v>
      </c>
      <c r="V37" s="7" t="s">
        <v>44</v>
      </c>
      <c r="W37" s="7" t="s">
        <v>44</v>
      </c>
      <c r="X37" s="7" t="s">
        <v>388</v>
      </c>
      <c r="Y37" s="7" t="s">
        <v>389</v>
      </c>
      <c r="Z37" s="7" t="s">
        <v>400</v>
      </c>
      <c r="AA37" s="7" t="s">
        <v>401</v>
      </c>
      <c r="AB37" s="29">
        <v>225</v>
      </c>
      <c r="AC37" s="30" t="s">
        <v>182</v>
      </c>
      <c r="AD37" s="31" t="s">
        <v>126</v>
      </c>
      <c r="AE37" s="31" t="s">
        <v>392</v>
      </c>
      <c r="AF37" s="30">
        <v>2500</v>
      </c>
      <c r="AG37" s="32">
        <v>0.65</v>
      </c>
      <c r="AH37" s="32">
        <v>2.3199999999999998</v>
      </c>
      <c r="AI37" s="32">
        <v>0.12</v>
      </c>
      <c r="AJ37" s="32">
        <v>8.7999999999999995E-2</v>
      </c>
      <c r="AK37" s="32">
        <v>0.26</v>
      </c>
      <c r="AL37" s="32">
        <v>0.06</v>
      </c>
      <c r="AM37" s="32">
        <v>8.0000000000000002E-3</v>
      </c>
      <c r="AN37" s="33">
        <f t="shared" si="16"/>
        <v>1868.3920704845812</v>
      </c>
      <c r="AO37" s="33">
        <f t="shared" si="10"/>
        <v>1659.0033039647574</v>
      </c>
      <c r="AP37" s="33">
        <f t="shared" si="11"/>
        <v>96.640969162995589</v>
      </c>
      <c r="AQ37" s="33">
        <f t="shared" si="12"/>
        <v>48.320484581497794</v>
      </c>
      <c r="AR37" s="33">
        <f t="shared" si="13"/>
        <v>70.870044052863435</v>
      </c>
      <c r="AS37" s="33">
        <f t="shared" si="14"/>
        <v>64.427312775330392</v>
      </c>
      <c r="AT37" s="32">
        <f t="shared" si="15"/>
        <v>225</v>
      </c>
    </row>
    <row r="38" spans="1:46" x14ac:dyDescent="0.25">
      <c r="A38" s="7" t="s">
        <v>32</v>
      </c>
      <c r="B38" s="7" t="s">
        <v>402</v>
      </c>
      <c r="C38" s="7" t="s">
        <v>86</v>
      </c>
      <c r="D38" s="7" t="s">
        <v>53</v>
      </c>
      <c r="E38" s="7" t="s">
        <v>403</v>
      </c>
      <c r="F38" s="7" t="s">
        <v>372</v>
      </c>
      <c r="G38" s="7" t="s">
        <v>373</v>
      </c>
      <c r="H38" s="7" t="s">
        <v>171</v>
      </c>
      <c r="I38" s="7" t="s">
        <v>171</v>
      </c>
      <c r="J38" s="7" t="s">
        <v>36</v>
      </c>
      <c r="K38" s="7" t="s">
        <v>73</v>
      </c>
      <c r="L38" s="7" t="s">
        <v>49</v>
      </c>
      <c r="M38" s="7" t="s">
        <v>38</v>
      </c>
      <c r="N38" s="7" t="s">
        <v>376</v>
      </c>
      <c r="O38" s="7" t="s">
        <v>377</v>
      </c>
      <c r="P38" s="7" t="s">
        <v>378</v>
      </c>
      <c r="Q38" s="7" t="s">
        <v>175</v>
      </c>
      <c r="R38" s="7" t="s">
        <v>379</v>
      </c>
      <c r="S38" s="7" t="s">
        <v>177</v>
      </c>
      <c r="T38" s="7" t="s">
        <v>178</v>
      </c>
      <c r="U38" s="7" t="s">
        <v>44</v>
      </c>
      <c r="V38" s="7" t="s">
        <v>44</v>
      </c>
      <c r="W38" s="7" t="s">
        <v>44</v>
      </c>
      <c r="X38" s="7" t="s">
        <v>388</v>
      </c>
      <c r="Y38" s="7" t="s">
        <v>389</v>
      </c>
      <c r="Z38" s="7" t="s">
        <v>404</v>
      </c>
      <c r="AA38" s="7" t="s">
        <v>405</v>
      </c>
      <c r="AB38" s="29">
        <v>225</v>
      </c>
      <c r="AC38" s="30" t="s">
        <v>182</v>
      </c>
      <c r="AD38" s="31" t="s">
        <v>126</v>
      </c>
      <c r="AE38" s="31" t="s">
        <v>392</v>
      </c>
      <c r="AF38" s="30">
        <v>2500</v>
      </c>
      <c r="AG38" s="32">
        <v>0.65</v>
      </c>
      <c r="AH38" s="32">
        <v>2.3199999999999998</v>
      </c>
      <c r="AI38" s="32">
        <v>0.12</v>
      </c>
      <c r="AJ38" s="32">
        <v>8.7999999999999995E-2</v>
      </c>
      <c r="AK38" s="32">
        <v>0.26</v>
      </c>
      <c r="AL38" s="32">
        <v>0.06</v>
      </c>
      <c r="AM38" s="32">
        <v>8.0000000000000002E-3</v>
      </c>
      <c r="AN38" s="33">
        <f t="shared" si="16"/>
        <v>1868.3920704845812</v>
      </c>
      <c r="AO38" s="33">
        <f t="shared" si="10"/>
        <v>1659.0033039647574</v>
      </c>
      <c r="AP38" s="33">
        <f t="shared" si="11"/>
        <v>96.640969162995589</v>
      </c>
      <c r="AQ38" s="33">
        <f t="shared" si="12"/>
        <v>48.320484581497794</v>
      </c>
      <c r="AR38" s="33">
        <f t="shared" si="13"/>
        <v>70.870044052863435</v>
      </c>
      <c r="AS38" s="33">
        <f t="shared" si="14"/>
        <v>64.427312775330392</v>
      </c>
      <c r="AT38" s="32">
        <f t="shared" si="15"/>
        <v>225</v>
      </c>
    </row>
    <row r="39" spans="1:46" x14ac:dyDescent="0.25">
      <c r="A39" s="7" t="s">
        <v>32</v>
      </c>
      <c r="B39" s="7" t="s">
        <v>406</v>
      </c>
      <c r="C39" s="7" t="s">
        <v>86</v>
      </c>
      <c r="D39" s="7" t="s">
        <v>53</v>
      </c>
      <c r="E39" s="7" t="s">
        <v>407</v>
      </c>
      <c r="F39" s="7" t="s">
        <v>372</v>
      </c>
      <c r="G39" s="7" t="s">
        <v>373</v>
      </c>
      <c r="H39" s="7" t="s">
        <v>171</v>
      </c>
      <c r="I39" s="7" t="s">
        <v>171</v>
      </c>
      <c r="J39" s="7" t="s">
        <v>36</v>
      </c>
      <c r="K39" s="7" t="s">
        <v>73</v>
      </c>
      <c r="L39" s="7" t="s">
        <v>49</v>
      </c>
      <c r="M39" s="7" t="s">
        <v>38</v>
      </c>
      <c r="N39" s="7" t="s">
        <v>376</v>
      </c>
      <c r="O39" s="7" t="s">
        <v>377</v>
      </c>
      <c r="P39" s="7" t="s">
        <v>378</v>
      </c>
      <c r="Q39" s="7" t="s">
        <v>175</v>
      </c>
      <c r="R39" s="7" t="s">
        <v>387</v>
      </c>
      <c r="S39" s="7" t="s">
        <v>177</v>
      </c>
      <c r="T39" s="7" t="s">
        <v>178</v>
      </c>
      <c r="U39" s="7" t="s">
        <v>44</v>
      </c>
      <c r="V39" s="7" t="s">
        <v>44</v>
      </c>
      <c r="W39" s="7" t="s">
        <v>44</v>
      </c>
      <c r="X39" s="7" t="s">
        <v>388</v>
      </c>
      <c r="Y39" s="7" t="s">
        <v>179</v>
      </c>
      <c r="Z39" s="7" t="s">
        <v>408</v>
      </c>
      <c r="AA39" s="7" t="s">
        <v>409</v>
      </c>
      <c r="AB39" s="29">
        <v>202</v>
      </c>
      <c r="AC39" s="30" t="s">
        <v>182</v>
      </c>
      <c r="AD39" s="31" t="s">
        <v>126</v>
      </c>
      <c r="AE39" s="31" t="s">
        <v>183</v>
      </c>
      <c r="AF39" s="30">
        <v>2500</v>
      </c>
      <c r="AG39" s="32">
        <v>0.65</v>
      </c>
      <c r="AH39" s="32">
        <v>2.3199999999999998</v>
      </c>
      <c r="AI39" s="32">
        <v>0.12</v>
      </c>
      <c r="AJ39" s="32">
        <v>8.7999999999999995E-2</v>
      </c>
      <c r="AK39" s="32">
        <v>0.26</v>
      </c>
      <c r="AL39" s="32">
        <v>0.06</v>
      </c>
      <c r="AM39" s="32">
        <v>8.0000000000000002E-3</v>
      </c>
      <c r="AN39" s="33">
        <f t="shared" si="16"/>
        <v>1677.4008810572686</v>
      </c>
      <c r="AO39" s="33">
        <f t="shared" si="10"/>
        <v>1489.4162995594711</v>
      </c>
      <c r="AP39" s="33">
        <f t="shared" si="11"/>
        <v>86.76211453744493</v>
      </c>
      <c r="AQ39" s="33">
        <f t="shared" si="12"/>
        <v>43.381057268722465</v>
      </c>
      <c r="AR39" s="33">
        <f t="shared" si="13"/>
        <v>63.625550660792953</v>
      </c>
      <c r="AS39" s="33">
        <f t="shared" si="14"/>
        <v>57.841409691629948</v>
      </c>
      <c r="AT39" s="32">
        <f t="shared" si="15"/>
        <v>202</v>
      </c>
    </row>
    <row r="40" spans="1:46" x14ac:dyDescent="0.25">
      <c r="A40" s="7" t="s">
        <v>32</v>
      </c>
      <c r="B40" s="7" t="s">
        <v>521</v>
      </c>
      <c r="C40" s="7"/>
      <c r="D40" s="7" t="s">
        <v>53</v>
      </c>
      <c r="E40" s="7" t="s">
        <v>522</v>
      </c>
      <c r="F40" s="7" t="s">
        <v>422</v>
      </c>
      <c r="G40" s="7" t="s">
        <v>511</v>
      </c>
      <c r="H40" s="7" t="s">
        <v>512</v>
      </c>
      <c r="I40" s="7" t="s">
        <v>512</v>
      </c>
      <c r="J40" s="7" t="s">
        <v>58</v>
      </c>
      <c r="K40" s="7" t="s">
        <v>73</v>
      </c>
      <c r="L40" s="7" t="s">
        <v>49</v>
      </c>
      <c r="M40" s="7" t="s">
        <v>38</v>
      </c>
      <c r="N40" s="7" t="s">
        <v>513</v>
      </c>
      <c r="O40" s="7" t="s">
        <v>512</v>
      </c>
      <c r="P40" s="7" t="s">
        <v>514</v>
      </c>
      <c r="Q40" s="7" t="s">
        <v>41</v>
      </c>
      <c r="R40" s="7" t="s">
        <v>523</v>
      </c>
      <c r="S40" s="7" t="s">
        <v>42</v>
      </c>
      <c r="T40" s="7" t="s">
        <v>524</v>
      </c>
      <c r="U40" s="7" t="s">
        <v>44</v>
      </c>
      <c r="V40" s="7" t="s">
        <v>44</v>
      </c>
      <c r="W40" s="7" t="s">
        <v>44</v>
      </c>
      <c r="X40" s="7" t="s">
        <v>45</v>
      </c>
      <c r="Y40" s="7" t="s">
        <v>525</v>
      </c>
      <c r="Z40" s="7" t="s">
        <v>526</v>
      </c>
      <c r="AA40" s="7"/>
      <c r="AB40" s="29">
        <v>101</v>
      </c>
      <c r="AC40" s="30" t="s">
        <v>527</v>
      </c>
      <c r="AD40" s="31" t="s">
        <v>49</v>
      </c>
      <c r="AE40" s="31" t="s">
        <v>528</v>
      </c>
      <c r="AF40" s="30">
        <v>2000</v>
      </c>
      <c r="AG40" s="32">
        <v>0.65</v>
      </c>
      <c r="AH40" s="32">
        <v>6.54</v>
      </c>
      <c r="AI40" s="32">
        <v>0.82</v>
      </c>
      <c r="AJ40" s="32">
        <v>0.27400000000000002</v>
      </c>
      <c r="AK40" s="32">
        <v>0.26</v>
      </c>
      <c r="AL40" s="32">
        <v>0.06</v>
      </c>
      <c r="AM40" s="32">
        <v>8.0000000000000002E-3</v>
      </c>
      <c r="AN40" s="33">
        <f t="shared" si="16"/>
        <v>1891.4140969162995</v>
      </c>
      <c r="AO40" s="33">
        <f t="shared" si="10"/>
        <v>1816.2202643171806</v>
      </c>
      <c r="AP40" s="33">
        <f t="shared" si="11"/>
        <v>237.14977973568281</v>
      </c>
      <c r="AQ40" s="33">
        <f t="shared" si="12"/>
        <v>219.79735682819384</v>
      </c>
      <c r="AR40" s="33">
        <f t="shared" si="13"/>
        <v>79.242731277533053</v>
      </c>
      <c r="AS40" s="33">
        <f t="shared" si="14"/>
        <v>76.929074889867849</v>
      </c>
      <c r="AT40" s="32">
        <f t="shared" si="15"/>
        <v>101</v>
      </c>
    </row>
    <row r="41" spans="1:46" x14ac:dyDescent="0.25">
      <c r="A41" s="7" t="s">
        <v>32</v>
      </c>
      <c r="B41" s="7" t="s">
        <v>543</v>
      </c>
      <c r="C41" s="7"/>
      <c r="D41" s="7" t="s">
        <v>53</v>
      </c>
      <c r="E41" s="7" t="s">
        <v>544</v>
      </c>
      <c r="F41" s="7" t="s">
        <v>422</v>
      </c>
      <c r="G41" s="7" t="s">
        <v>511</v>
      </c>
      <c r="H41" s="7" t="s">
        <v>512</v>
      </c>
      <c r="I41" s="7" t="s">
        <v>512</v>
      </c>
      <c r="J41" s="7" t="s">
        <v>58</v>
      </c>
      <c r="K41" s="7" t="s">
        <v>73</v>
      </c>
      <c r="L41" s="7" t="s">
        <v>49</v>
      </c>
      <c r="M41" s="7" t="s">
        <v>38</v>
      </c>
      <c r="N41" s="7" t="s">
        <v>513</v>
      </c>
      <c r="O41" s="7" t="s">
        <v>512</v>
      </c>
      <c r="P41" s="7" t="s">
        <v>514</v>
      </c>
      <c r="Q41" s="7" t="s">
        <v>41</v>
      </c>
      <c r="R41" s="7" t="s">
        <v>545</v>
      </c>
      <c r="S41" s="7" t="s">
        <v>42</v>
      </c>
      <c r="T41" s="7" t="s">
        <v>524</v>
      </c>
      <c r="U41" s="7" t="s">
        <v>44</v>
      </c>
      <c r="V41" s="7" t="s">
        <v>44</v>
      </c>
      <c r="W41" s="7" t="s">
        <v>44</v>
      </c>
      <c r="X41" s="7" t="s">
        <v>45</v>
      </c>
      <c r="Y41" s="7" t="s">
        <v>546</v>
      </c>
      <c r="Z41" s="7" t="s">
        <v>547</v>
      </c>
      <c r="AA41" s="7"/>
      <c r="AB41" s="29">
        <v>113</v>
      </c>
      <c r="AC41" s="30" t="s">
        <v>115</v>
      </c>
      <c r="AD41" s="31" t="s">
        <v>44</v>
      </c>
      <c r="AE41" s="31" t="s">
        <v>81</v>
      </c>
      <c r="AF41" s="30">
        <v>2000</v>
      </c>
      <c r="AG41" s="32">
        <v>0.65</v>
      </c>
      <c r="AH41" s="32">
        <v>8.14</v>
      </c>
      <c r="AI41" s="32">
        <v>1.19</v>
      </c>
      <c r="AJ41" s="32">
        <v>0.497</v>
      </c>
      <c r="AK41" s="32">
        <v>0.26</v>
      </c>
      <c r="AL41" s="32">
        <v>0.06</v>
      </c>
      <c r="AM41" s="32">
        <v>8.0000000000000002E-3</v>
      </c>
      <c r="AN41" s="33">
        <f t="shared" si="16"/>
        <v>2633.8458149779735</v>
      </c>
      <c r="AO41" s="33">
        <f t="shared" si="10"/>
        <v>2549.7180616740088</v>
      </c>
      <c r="AP41" s="33">
        <f t="shared" si="11"/>
        <v>385.04625550660791</v>
      </c>
      <c r="AQ41" s="33">
        <f t="shared" si="12"/>
        <v>365.63215859030828</v>
      </c>
      <c r="AR41" s="33">
        <f t="shared" si="13"/>
        <v>160.81343612334803</v>
      </c>
      <c r="AS41" s="33">
        <f t="shared" si="14"/>
        <v>158.22488986784143</v>
      </c>
      <c r="AT41" s="32">
        <f t="shared" si="15"/>
        <v>113</v>
      </c>
    </row>
    <row r="42" spans="1:46" x14ac:dyDescent="0.25">
      <c r="A42" s="7" t="s">
        <v>32</v>
      </c>
      <c r="B42" s="7" t="s">
        <v>549</v>
      </c>
      <c r="C42" s="7"/>
      <c r="D42" s="7" t="s">
        <v>53</v>
      </c>
      <c r="E42" s="7" t="s">
        <v>550</v>
      </c>
      <c r="F42" s="7" t="s">
        <v>422</v>
      </c>
      <c r="G42" s="7" t="s">
        <v>511</v>
      </c>
      <c r="H42" s="7" t="s">
        <v>512</v>
      </c>
      <c r="I42" s="7" t="s">
        <v>512</v>
      </c>
      <c r="J42" s="7" t="s">
        <v>58</v>
      </c>
      <c r="K42" s="7" t="s">
        <v>73</v>
      </c>
      <c r="L42" s="7" t="s">
        <v>49</v>
      </c>
      <c r="M42" s="7" t="s">
        <v>38</v>
      </c>
      <c r="N42" s="7" t="s">
        <v>513</v>
      </c>
      <c r="O42" s="7" t="s">
        <v>512</v>
      </c>
      <c r="P42" s="7" t="s">
        <v>514</v>
      </c>
      <c r="Q42" s="7" t="s">
        <v>41</v>
      </c>
      <c r="R42" s="7" t="s">
        <v>551</v>
      </c>
      <c r="S42" s="7" t="s">
        <v>42</v>
      </c>
      <c r="T42" s="7" t="s">
        <v>524</v>
      </c>
      <c r="U42" s="7" t="s">
        <v>44</v>
      </c>
      <c r="V42" s="7" t="s">
        <v>44</v>
      </c>
      <c r="W42" s="7" t="s">
        <v>44</v>
      </c>
      <c r="X42" s="7" t="s">
        <v>45</v>
      </c>
      <c r="Y42" s="7" t="s">
        <v>546</v>
      </c>
      <c r="Z42" s="7" t="s">
        <v>552</v>
      </c>
      <c r="AA42" s="7"/>
      <c r="AB42" s="29">
        <v>113</v>
      </c>
      <c r="AC42" s="30" t="s">
        <v>115</v>
      </c>
      <c r="AD42" s="31" t="s">
        <v>44</v>
      </c>
      <c r="AE42" s="31" t="s">
        <v>81</v>
      </c>
      <c r="AF42" s="30">
        <v>1500</v>
      </c>
      <c r="AG42" s="32">
        <v>0.65</v>
      </c>
      <c r="AH42" s="32">
        <v>8.14</v>
      </c>
      <c r="AI42" s="32">
        <v>1.19</v>
      </c>
      <c r="AJ42" s="32">
        <v>0.497</v>
      </c>
      <c r="AK42" s="32">
        <v>0.26</v>
      </c>
      <c r="AL42" s="32">
        <v>0.06</v>
      </c>
      <c r="AM42" s="32">
        <v>8.0000000000000002E-3</v>
      </c>
      <c r="AN42" s="33">
        <f t="shared" si="16"/>
        <v>1975.3843612334804</v>
      </c>
      <c r="AO42" s="33">
        <f t="shared" si="10"/>
        <v>1912.2885462555068</v>
      </c>
      <c r="AP42" s="33">
        <f t="shared" si="11"/>
        <v>288.78469162995594</v>
      </c>
      <c r="AQ42" s="33">
        <f t="shared" si="12"/>
        <v>274.22411894273125</v>
      </c>
      <c r="AR42" s="33">
        <f t="shared" si="13"/>
        <v>120.61007709251101</v>
      </c>
      <c r="AS42" s="33">
        <f t="shared" si="14"/>
        <v>118.66866740088105</v>
      </c>
      <c r="AT42" s="32">
        <f t="shared" si="15"/>
        <v>113</v>
      </c>
    </row>
    <row r="43" spans="1:46" x14ac:dyDescent="0.25">
      <c r="A43" s="7" t="s">
        <v>32</v>
      </c>
      <c r="B43" s="7" t="s">
        <v>553</v>
      </c>
      <c r="C43" s="7"/>
      <c r="D43" s="7" t="s">
        <v>53</v>
      </c>
      <c r="E43" s="7" t="s">
        <v>554</v>
      </c>
      <c r="F43" s="7" t="s">
        <v>422</v>
      </c>
      <c r="G43" s="7" t="s">
        <v>511</v>
      </c>
      <c r="H43" s="7" t="s">
        <v>512</v>
      </c>
      <c r="I43" s="7" t="s">
        <v>512</v>
      </c>
      <c r="J43" s="7" t="s">
        <v>58</v>
      </c>
      <c r="K43" s="7" t="s">
        <v>73</v>
      </c>
      <c r="L43" s="7" t="s">
        <v>49</v>
      </c>
      <c r="M43" s="7" t="s">
        <v>38</v>
      </c>
      <c r="N43" s="7" t="s">
        <v>513</v>
      </c>
      <c r="O43" s="7" t="s">
        <v>512</v>
      </c>
      <c r="P43" s="7" t="s">
        <v>514</v>
      </c>
      <c r="Q43" s="7" t="s">
        <v>41</v>
      </c>
      <c r="R43" s="7" t="s">
        <v>545</v>
      </c>
      <c r="S43" s="7" t="s">
        <v>42</v>
      </c>
      <c r="T43" s="7" t="s">
        <v>524</v>
      </c>
      <c r="U43" s="7" t="s">
        <v>44</v>
      </c>
      <c r="V43" s="7" t="s">
        <v>44</v>
      </c>
      <c r="W43" s="7" t="s">
        <v>44</v>
      </c>
      <c r="X43" s="7" t="s">
        <v>45</v>
      </c>
      <c r="Y43" s="7" t="s">
        <v>555</v>
      </c>
      <c r="Z43" s="7" t="s">
        <v>556</v>
      </c>
      <c r="AA43" s="7"/>
      <c r="AB43" s="29">
        <v>113</v>
      </c>
      <c r="AC43" s="30" t="s">
        <v>557</v>
      </c>
      <c r="AD43" s="31" t="s">
        <v>49</v>
      </c>
      <c r="AE43" s="31" t="s">
        <v>558</v>
      </c>
      <c r="AF43" s="30">
        <v>1000</v>
      </c>
      <c r="AG43" s="32">
        <v>0.65</v>
      </c>
      <c r="AH43" s="32">
        <v>6.54</v>
      </c>
      <c r="AI43" s="32">
        <v>0.82</v>
      </c>
      <c r="AJ43" s="32">
        <v>0.27400000000000002</v>
      </c>
      <c r="AK43" s="32">
        <v>0.26</v>
      </c>
      <c r="AL43" s="32">
        <v>0.06</v>
      </c>
      <c r="AM43" s="32">
        <v>8.0000000000000002E-3</v>
      </c>
      <c r="AN43" s="33">
        <f t="shared" si="16"/>
        <v>1058.068281938326</v>
      </c>
      <c r="AO43" s="33">
        <f t="shared" si="10"/>
        <v>1016.0044052863436</v>
      </c>
      <c r="AP43" s="33">
        <f t="shared" si="11"/>
        <v>132.66299559471366</v>
      </c>
      <c r="AQ43" s="33">
        <f t="shared" si="12"/>
        <v>122.95594713656388</v>
      </c>
      <c r="AR43" s="33">
        <f t="shared" si="13"/>
        <v>44.328854625550669</v>
      </c>
      <c r="AS43" s="33">
        <f t="shared" si="14"/>
        <v>43.034581497797362</v>
      </c>
      <c r="AT43" s="32">
        <f t="shared" si="15"/>
        <v>113</v>
      </c>
    </row>
    <row r="44" spans="1:46" x14ac:dyDescent="0.25">
      <c r="A44" s="7" t="s">
        <v>32</v>
      </c>
      <c r="B44" s="7" t="s">
        <v>559</v>
      </c>
      <c r="C44" s="7"/>
      <c r="D44" s="7" t="s">
        <v>53</v>
      </c>
      <c r="E44" s="7" t="s">
        <v>560</v>
      </c>
      <c r="F44" s="7" t="s">
        <v>422</v>
      </c>
      <c r="G44" s="7" t="s">
        <v>511</v>
      </c>
      <c r="H44" s="7" t="s">
        <v>512</v>
      </c>
      <c r="I44" s="7" t="s">
        <v>512</v>
      </c>
      <c r="J44" s="7" t="s">
        <v>58</v>
      </c>
      <c r="K44" s="7" t="s">
        <v>73</v>
      </c>
      <c r="L44" s="7" t="s">
        <v>49</v>
      </c>
      <c r="M44" s="7" t="s">
        <v>38</v>
      </c>
      <c r="N44" s="7" t="s">
        <v>513</v>
      </c>
      <c r="O44" s="7" t="s">
        <v>512</v>
      </c>
      <c r="P44" s="7" t="s">
        <v>514</v>
      </c>
      <c r="Q44" s="7" t="s">
        <v>41</v>
      </c>
      <c r="R44" s="7" t="s">
        <v>561</v>
      </c>
      <c r="S44" s="7" t="s">
        <v>42</v>
      </c>
      <c r="T44" s="7" t="s">
        <v>524</v>
      </c>
      <c r="U44" s="7" t="s">
        <v>44</v>
      </c>
      <c r="V44" s="7" t="s">
        <v>44</v>
      </c>
      <c r="W44" s="7" t="s">
        <v>44</v>
      </c>
      <c r="X44" s="7" t="s">
        <v>45</v>
      </c>
      <c r="Y44" s="7" t="s">
        <v>555</v>
      </c>
      <c r="Z44" s="7" t="s">
        <v>562</v>
      </c>
      <c r="AA44" s="7"/>
      <c r="AB44" s="29">
        <v>113</v>
      </c>
      <c r="AC44" s="30" t="s">
        <v>557</v>
      </c>
      <c r="AD44" s="31" t="s">
        <v>49</v>
      </c>
      <c r="AE44" s="31" t="s">
        <v>558</v>
      </c>
      <c r="AF44" s="30">
        <v>1500</v>
      </c>
      <c r="AG44" s="32">
        <v>0.65</v>
      </c>
      <c r="AH44" s="32">
        <v>6.54</v>
      </c>
      <c r="AI44" s="32">
        <v>0.82</v>
      </c>
      <c r="AJ44" s="32">
        <v>0.27400000000000002</v>
      </c>
      <c r="AK44" s="32">
        <v>0.26</v>
      </c>
      <c r="AL44" s="32">
        <v>0.06</v>
      </c>
      <c r="AM44" s="32">
        <v>8.0000000000000002E-3</v>
      </c>
      <c r="AN44" s="33">
        <f t="shared" si="16"/>
        <v>1587.102422907489</v>
      </c>
      <c r="AO44" s="33">
        <f t="shared" si="10"/>
        <v>1524.0066079295154</v>
      </c>
      <c r="AP44" s="33">
        <f t="shared" si="11"/>
        <v>198.9944933920705</v>
      </c>
      <c r="AQ44" s="33">
        <f t="shared" si="12"/>
        <v>184.4339207048458</v>
      </c>
      <c r="AR44" s="33">
        <f t="shared" si="13"/>
        <v>66.493281938325993</v>
      </c>
      <c r="AS44" s="33">
        <f t="shared" si="14"/>
        <v>64.551872246696036</v>
      </c>
      <c r="AT44" s="32">
        <f t="shared" si="15"/>
        <v>113</v>
      </c>
    </row>
    <row r="45" spans="1:46" x14ac:dyDescent="0.25">
      <c r="A45" s="7" t="s">
        <v>32</v>
      </c>
      <c r="B45" s="7" t="s">
        <v>563</v>
      </c>
      <c r="C45" s="7"/>
      <c r="D45" s="7" t="s">
        <v>53</v>
      </c>
      <c r="E45" s="7" t="s">
        <v>564</v>
      </c>
      <c r="F45" s="7" t="s">
        <v>422</v>
      </c>
      <c r="G45" s="7" t="s">
        <v>511</v>
      </c>
      <c r="H45" s="7" t="s">
        <v>512</v>
      </c>
      <c r="I45" s="7" t="s">
        <v>512</v>
      </c>
      <c r="J45" s="7" t="s">
        <v>58</v>
      </c>
      <c r="K45" s="7" t="s">
        <v>73</v>
      </c>
      <c r="L45" s="7" t="s">
        <v>49</v>
      </c>
      <c r="M45" s="7" t="s">
        <v>38</v>
      </c>
      <c r="N45" s="7" t="s">
        <v>513</v>
      </c>
      <c r="O45" s="7" t="s">
        <v>512</v>
      </c>
      <c r="P45" s="7" t="s">
        <v>514</v>
      </c>
      <c r="Q45" s="7" t="s">
        <v>41</v>
      </c>
      <c r="R45" s="7" t="s">
        <v>523</v>
      </c>
      <c r="S45" s="7" t="s">
        <v>42</v>
      </c>
      <c r="T45" s="7" t="s">
        <v>524</v>
      </c>
      <c r="U45" s="7" t="s">
        <v>44</v>
      </c>
      <c r="V45" s="7" t="s">
        <v>44</v>
      </c>
      <c r="W45" s="7" t="s">
        <v>44</v>
      </c>
      <c r="X45" s="7" t="s">
        <v>45</v>
      </c>
      <c r="Y45" s="7" t="s">
        <v>555</v>
      </c>
      <c r="Z45" s="7" t="s">
        <v>565</v>
      </c>
      <c r="AA45" s="7"/>
      <c r="AB45" s="29">
        <v>113</v>
      </c>
      <c r="AC45" s="30" t="s">
        <v>557</v>
      </c>
      <c r="AD45" s="31" t="s">
        <v>49</v>
      </c>
      <c r="AE45" s="31" t="s">
        <v>558</v>
      </c>
      <c r="AF45" s="30">
        <v>1000</v>
      </c>
      <c r="AG45" s="32">
        <v>0.65</v>
      </c>
      <c r="AH45" s="32">
        <v>6.54</v>
      </c>
      <c r="AI45" s="32">
        <v>0.82</v>
      </c>
      <c r="AJ45" s="32">
        <v>0.27400000000000002</v>
      </c>
      <c r="AK45" s="32">
        <v>0.26</v>
      </c>
      <c r="AL45" s="32">
        <v>0.06</v>
      </c>
      <c r="AM45" s="32">
        <v>8.0000000000000002E-3</v>
      </c>
      <c r="AN45" s="33">
        <f t="shared" si="16"/>
        <v>1058.068281938326</v>
      </c>
      <c r="AO45" s="33">
        <f t="shared" si="10"/>
        <v>1016.0044052863436</v>
      </c>
      <c r="AP45" s="33">
        <f t="shared" si="11"/>
        <v>132.66299559471366</v>
      </c>
      <c r="AQ45" s="33">
        <f t="shared" si="12"/>
        <v>122.95594713656388</v>
      </c>
      <c r="AR45" s="33">
        <f t="shared" si="13"/>
        <v>44.328854625550669</v>
      </c>
      <c r="AS45" s="33">
        <f t="shared" si="14"/>
        <v>43.034581497797362</v>
      </c>
      <c r="AT45" s="32">
        <f t="shared" si="15"/>
        <v>113</v>
      </c>
    </row>
    <row r="46" spans="1:46" x14ac:dyDescent="0.25">
      <c r="A46" s="7" t="s">
        <v>32</v>
      </c>
      <c r="B46" s="7" t="s">
        <v>566</v>
      </c>
      <c r="C46" s="7"/>
      <c r="D46" s="7" t="s">
        <v>53</v>
      </c>
      <c r="E46" s="7" t="s">
        <v>567</v>
      </c>
      <c r="F46" s="7" t="s">
        <v>422</v>
      </c>
      <c r="G46" s="7" t="s">
        <v>511</v>
      </c>
      <c r="H46" s="7" t="s">
        <v>512</v>
      </c>
      <c r="I46" s="7" t="s">
        <v>512</v>
      </c>
      <c r="J46" s="7" t="s">
        <v>58</v>
      </c>
      <c r="K46" s="7" t="s">
        <v>73</v>
      </c>
      <c r="L46" s="7" t="s">
        <v>49</v>
      </c>
      <c r="M46" s="7" t="s">
        <v>38</v>
      </c>
      <c r="N46" s="7" t="s">
        <v>513</v>
      </c>
      <c r="O46" s="7" t="s">
        <v>512</v>
      </c>
      <c r="P46" s="7" t="s">
        <v>514</v>
      </c>
      <c r="Q46" s="7" t="s">
        <v>41</v>
      </c>
      <c r="R46" s="7" t="s">
        <v>545</v>
      </c>
      <c r="S46" s="7" t="s">
        <v>42</v>
      </c>
      <c r="T46" s="7" t="s">
        <v>524</v>
      </c>
      <c r="U46" s="7" t="s">
        <v>44</v>
      </c>
      <c r="V46" s="7" t="s">
        <v>44</v>
      </c>
      <c r="W46" s="7" t="s">
        <v>44</v>
      </c>
      <c r="X46" s="7" t="s">
        <v>45</v>
      </c>
      <c r="Y46" s="7" t="s">
        <v>555</v>
      </c>
      <c r="Z46" s="7" t="s">
        <v>568</v>
      </c>
      <c r="AA46" s="7"/>
      <c r="AB46" s="29">
        <v>113</v>
      </c>
      <c r="AC46" s="30" t="s">
        <v>557</v>
      </c>
      <c r="AD46" s="31" t="s">
        <v>49</v>
      </c>
      <c r="AE46" s="31" t="s">
        <v>558</v>
      </c>
      <c r="AF46" s="30">
        <v>1000</v>
      </c>
      <c r="AG46" s="32">
        <v>0.65</v>
      </c>
      <c r="AH46" s="32">
        <v>6.54</v>
      </c>
      <c r="AI46" s="32">
        <v>0.82</v>
      </c>
      <c r="AJ46" s="32">
        <v>0.27400000000000002</v>
      </c>
      <c r="AK46" s="32">
        <v>0.26</v>
      </c>
      <c r="AL46" s="32">
        <v>0.06</v>
      </c>
      <c r="AM46" s="32">
        <v>8.0000000000000002E-3</v>
      </c>
      <c r="AN46" s="33">
        <f t="shared" si="16"/>
        <v>1058.068281938326</v>
      </c>
      <c r="AO46" s="33">
        <f t="shared" si="10"/>
        <v>1016.0044052863436</v>
      </c>
      <c r="AP46" s="33">
        <f t="shared" si="11"/>
        <v>132.66299559471366</v>
      </c>
      <c r="AQ46" s="33">
        <f t="shared" si="12"/>
        <v>122.95594713656388</v>
      </c>
      <c r="AR46" s="33">
        <f t="shared" si="13"/>
        <v>44.328854625550669</v>
      </c>
      <c r="AS46" s="33">
        <f t="shared" si="14"/>
        <v>43.034581497797362</v>
      </c>
      <c r="AT46" s="32">
        <f t="shared" si="15"/>
        <v>113</v>
      </c>
    </row>
    <row r="47" spans="1:46" x14ac:dyDescent="0.25">
      <c r="A47" s="7" t="s">
        <v>32</v>
      </c>
      <c r="B47" s="7" t="s">
        <v>569</v>
      </c>
      <c r="C47" s="7"/>
      <c r="D47" s="7" t="s">
        <v>53</v>
      </c>
      <c r="E47" s="7" t="s">
        <v>570</v>
      </c>
      <c r="F47" s="7" t="s">
        <v>422</v>
      </c>
      <c r="G47" s="7" t="s">
        <v>511</v>
      </c>
      <c r="H47" s="7" t="s">
        <v>512</v>
      </c>
      <c r="I47" s="7" t="s">
        <v>512</v>
      </c>
      <c r="J47" s="7" t="s">
        <v>58</v>
      </c>
      <c r="K47" s="7" t="s">
        <v>73</v>
      </c>
      <c r="L47" s="7" t="s">
        <v>49</v>
      </c>
      <c r="M47" s="7" t="s">
        <v>38</v>
      </c>
      <c r="N47" s="7" t="s">
        <v>513</v>
      </c>
      <c r="O47" s="7" t="s">
        <v>512</v>
      </c>
      <c r="P47" s="7" t="s">
        <v>514</v>
      </c>
      <c r="Q47" s="7" t="s">
        <v>41</v>
      </c>
      <c r="R47" s="7" t="s">
        <v>548</v>
      </c>
      <c r="S47" s="7" t="s">
        <v>42</v>
      </c>
      <c r="T47" s="7" t="s">
        <v>524</v>
      </c>
      <c r="U47" s="7" t="s">
        <v>44</v>
      </c>
      <c r="V47" s="7" t="s">
        <v>44</v>
      </c>
      <c r="W47" s="7" t="s">
        <v>44</v>
      </c>
      <c r="X47" s="7" t="s">
        <v>45</v>
      </c>
      <c r="Y47" s="7" t="s">
        <v>555</v>
      </c>
      <c r="Z47" s="7" t="s">
        <v>571</v>
      </c>
      <c r="AA47" s="7"/>
      <c r="AB47" s="29">
        <v>113</v>
      </c>
      <c r="AC47" s="30" t="s">
        <v>572</v>
      </c>
      <c r="AD47" s="31" t="s">
        <v>49</v>
      </c>
      <c r="AE47" s="31" t="s">
        <v>573</v>
      </c>
      <c r="AF47" s="30">
        <v>1000</v>
      </c>
      <c r="AG47" s="32">
        <v>0.65</v>
      </c>
      <c r="AH47" s="32">
        <v>6.54</v>
      </c>
      <c r="AI47" s="32">
        <v>0.82</v>
      </c>
      <c r="AJ47" s="32">
        <v>0.27400000000000002</v>
      </c>
      <c r="AK47" s="32">
        <v>0.26</v>
      </c>
      <c r="AL47" s="32">
        <v>0.06</v>
      </c>
      <c r="AM47" s="32">
        <v>8.0000000000000002E-3</v>
      </c>
      <c r="AN47" s="33">
        <f t="shared" si="16"/>
        <v>1058.068281938326</v>
      </c>
      <c r="AO47" s="33">
        <f t="shared" si="10"/>
        <v>1016.0044052863436</v>
      </c>
      <c r="AP47" s="33">
        <f t="shared" si="11"/>
        <v>132.66299559471366</v>
      </c>
      <c r="AQ47" s="33">
        <f t="shared" si="12"/>
        <v>122.95594713656388</v>
      </c>
      <c r="AR47" s="33">
        <f t="shared" si="13"/>
        <v>44.328854625550669</v>
      </c>
      <c r="AS47" s="33">
        <f t="shared" si="14"/>
        <v>43.034581497797362</v>
      </c>
      <c r="AT47" s="32">
        <f t="shared" si="15"/>
        <v>113</v>
      </c>
    </row>
    <row r="48" spans="1:46" x14ac:dyDescent="0.25">
      <c r="A48" s="7" t="s">
        <v>32</v>
      </c>
      <c r="B48" s="7" t="s">
        <v>574</v>
      </c>
      <c r="C48" s="7"/>
      <c r="D48" s="7" t="s">
        <v>53</v>
      </c>
      <c r="E48" s="7" t="s">
        <v>575</v>
      </c>
      <c r="F48" s="7" t="s">
        <v>422</v>
      </c>
      <c r="G48" s="7" t="s">
        <v>511</v>
      </c>
      <c r="H48" s="7" t="s">
        <v>512</v>
      </c>
      <c r="I48" s="7" t="s">
        <v>512</v>
      </c>
      <c r="J48" s="7" t="s">
        <v>58</v>
      </c>
      <c r="K48" s="7" t="s">
        <v>73</v>
      </c>
      <c r="L48" s="7" t="s">
        <v>49</v>
      </c>
      <c r="M48" s="7" t="s">
        <v>38</v>
      </c>
      <c r="N48" s="7" t="s">
        <v>513</v>
      </c>
      <c r="O48" s="7" t="s">
        <v>512</v>
      </c>
      <c r="P48" s="7" t="s">
        <v>514</v>
      </c>
      <c r="Q48" s="7" t="s">
        <v>41</v>
      </c>
      <c r="R48" s="7" t="s">
        <v>551</v>
      </c>
      <c r="S48" s="7" t="s">
        <v>42</v>
      </c>
      <c r="T48" s="7" t="s">
        <v>524</v>
      </c>
      <c r="U48" s="7" t="s">
        <v>44</v>
      </c>
      <c r="V48" s="7" t="s">
        <v>44</v>
      </c>
      <c r="W48" s="7" t="s">
        <v>44</v>
      </c>
      <c r="X48" s="7" t="s">
        <v>45</v>
      </c>
      <c r="Y48" s="7" t="s">
        <v>555</v>
      </c>
      <c r="Z48" s="7" t="s">
        <v>576</v>
      </c>
      <c r="AA48" s="7"/>
      <c r="AB48" s="29">
        <v>113</v>
      </c>
      <c r="AC48" s="30" t="s">
        <v>572</v>
      </c>
      <c r="AD48" s="31" t="s">
        <v>49</v>
      </c>
      <c r="AE48" s="31" t="s">
        <v>577</v>
      </c>
      <c r="AF48" s="30">
        <v>2500</v>
      </c>
      <c r="AG48" s="32">
        <v>0.65</v>
      </c>
      <c r="AH48" s="32">
        <v>6.54</v>
      </c>
      <c r="AI48" s="32">
        <v>0.82</v>
      </c>
      <c r="AJ48" s="32">
        <v>0.27400000000000002</v>
      </c>
      <c r="AK48" s="32">
        <v>0.26</v>
      </c>
      <c r="AL48" s="32">
        <v>0.06</v>
      </c>
      <c r="AM48" s="32">
        <v>8.0000000000000002E-3</v>
      </c>
      <c r="AN48" s="33">
        <f t="shared" si="16"/>
        <v>2645.1707048458152</v>
      </c>
      <c r="AO48" s="33">
        <f t="shared" si="10"/>
        <v>2540.0110132158588</v>
      </c>
      <c r="AP48" s="33">
        <f t="shared" si="11"/>
        <v>331.65748898678413</v>
      </c>
      <c r="AQ48" s="33">
        <f t="shared" si="12"/>
        <v>307.38986784140968</v>
      </c>
      <c r="AR48" s="33">
        <f t="shared" si="13"/>
        <v>110.82213656387667</v>
      </c>
      <c r="AS48" s="33">
        <f t="shared" si="14"/>
        <v>107.5864537444934</v>
      </c>
      <c r="AT48" s="32">
        <f t="shared" si="15"/>
        <v>113</v>
      </c>
    </row>
    <row r="49" spans="1:46" x14ac:dyDescent="0.25">
      <c r="A49" s="7" t="s">
        <v>32</v>
      </c>
      <c r="B49" s="7" t="s">
        <v>578</v>
      </c>
      <c r="C49" s="7"/>
      <c r="D49" s="7" t="s">
        <v>53</v>
      </c>
      <c r="E49" s="7" t="s">
        <v>579</v>
      </c>
      <c r="F49" s="7" t="s">
        <v>422</v>
      </c>
      <c r="G49" s="7" t="s">
        <v>511</v>
      </c>
      <c r="H49" s="7" t="s">
        <v>512</v>
      </c>
      <c r="I49" s="7" t="s">
        <v>512</v>
      </c>
      <c r="J49" s="7" t="s">
        <v>58</v>
      </c>
      <c r="K49" s="7" t="s">
        <v>73</v>
      </c>
      <c r="L49" s="7" t="s">
        <v>49</v>
      </c>
      <c r="M49" s="7" t="s">
        <v>38</v>
      </c>
      <c r="N49" s="7" t="s">
        <v>513</v>
      </c>
      <c r="O49" s="7" t="s">
        <v>512</v>
      </c>
      <c r="P49" s="7" t="s">
        <v>514</v>
      </c>
      <c r="Q49" s="7" t="s">
        <v>41</v>
      </c>
      <c r="R49" s="7" t="s">
        <v>551</v>
      </c>
      <c r="S49" s="7" t="s">
        <v>42</v>
      </c>
      <c r="T49" s="7" t="s">
        <v>524</v>
      </c>
      <c r="U49" s="7" t="s">
        <v>44</v>
      </c>
      <c r="V49" s="7" t="s">
        <v>44</v>
      </c>
      <c r="W49" s="7" t="s">
        <v>44</v>
      </c>
      <c r="X49" s="7" t="s">
        <v>45</v>
      </c>
      <c r="Y49" s="7" t="s">
        <v>555</v>
      </c>
      <c r="Z49" s="7" t="s">
        <v>580</v>
      </c>
      <c r="AA49" s="7"/>
      <c r="AB49" s="29">
        <v>113</v>
      </c>
      <c r="AC49" s="30" t="s">
        <v>572</v>
      </c>
      <c r="AD49" s="31" t="s">
        <v>49</v>
      </c>
      <c r="AE49" s="31" t="s">
        <v>573</v>
      </c>
      <c r="AF49" s="30">
        <v>1200</v>
      </c>
      <c r="AG49" s="32">
        <v>0.65</v>
      </c>
      <c r="AH49" s="32">
        <v>6.54</v>
      </c>
      <c r="AI49" s="32">
        <v>0.82</v>
      </c>
      <c r="AJ49" s="32">
        <v>0.27400000000000002</v>
      </c>
      <c r="AK49" s="32">
        <v>0.26</v>
      </c>
      <c r="AL49" s="32">
        <v>0.06</v>
      </c>
      <c r="AM49" s="32">
        <v>8.0000000000000002E-3</v>
      </c>
      <c r="AN49" s="33">
        <f t="shared" si="16"/>
        <v>1269.681938325991</v>
      </c>
      <c r="AO49" s="33">
        <f t="shared" si="10"/>
        <v>1219.2052863436124</v>
      </c>
      <c r="AP49" s="33">
        <f t="shared" si="11"/>
        <v>159.19559471365639</v>
      </c>
      <c r="AQ49" s="33">
        <f t="shared" si="12"/>
        <v>147.54713656387665</v>
      </c>
      <c r="AR49" s="33">
        <f t="shared" si="13"/>
        <v>53.194625550660795</v>
      </c>
      <c r="AS49" s="33">
        <f t="shared" si="14"/>
        <v>51.641497797356834</v>
      </c>
      <c r="AT49" s="32">
        <f t="shared" si="15"/>
        <v>113</v>
      </c>
    </row>
    <row r="50" spans="1:46" x14ac:dyDescent="0.25">
      <c r="A50" s="7" t="s">
        <v>32</v>
      </c>
      <c r="B50" s="7" t="s">
        <v>581</v>
      </c>
      <c r="C50" s="7"/>
      <c r="D50" s="7" t="s">
        <v>53</v>
      </c>
      <c r="E50" s="7" t="s">
        <v>582</v>
      </c>
      <c r="F50" s="7" t="s">
        <v>422</v>
      </c>
      <c r="G50" s="7" t="s">
        <v>511</v>
      </c>
      <c r="H50" s="7" t="s">
        <v>512</v>
      </c>
      <c r="I50" s="7" t="s">
        <v>512</v>
      </c>
      <c r="J50" s="7" t="s">
        <v>58</v>
      </c>
      <c r="K50" s="7" t="s">
        <v>73</v>
      </c>
      <c r="L50" s="7" t="s">
        <v>49</v>
      </c>
      <c r="M50" s="7" t="s">
        <v>38</v>
      </c>
      <c r="N50" s="7" t="s">
        <v>513</v>
      </c>
      <c r="O50" s="7" t="s">
        <v>512</v>
      </c>
      <c r="P50" s="7" t="s">
        <v>514</v>
      </c>
      <c r="Q50" s="7" t="s">
        <v>41</v>
      </c>
      <c r="R50" s="7" t="s">
        <v>561</v>
      </c>
      <c r="S50" s="7" t="s">
        <v>42</v>
      </c>
      <c r="T50" s="7" t="s">
        <v>524</v>
      </c>
      <c r="U50" s="7" t="s">
        <v>44</v>
      </c>
      <c r="V50" s="7" t="s">
        <v>44</v>
      </c>
      <c r="W50" s="7" t="s">
        <v>44</v>
      </c>
      <c r="X50" s="7" t="s">
        <v>45</v>
      </c>
      <c r="Y50" s="7" t="s">
        <v>555</v>
      </c>
      <c r="Z50" s="7" t="s">
        <v>583</v>
      </c>
      <c r="AA50" s="7"/>
      <c r="AB50" s="29">
        <v>113</v>
      </c>
      <c r="AC50" s="30" t="s">
        <v>584</v>
      </c>
      <c r="AD50" s="31" t="s">
        <v>49</v>
      </c>
      <c r="AE50" s="31" t="s">
        <v>573</v>
      </c>
      <c r="AF50" s="30">
        <v>1500</v>
      </c>
      <c r="AG50" s="32">
        <v>0.65</v>
      </c>
      <c r="AH50" s="32">
        <v>6.54</v>
      </c>
      <c r="AI50" s="32">
        <v>0.82</v>
      </c>
      <c r="AJ50" s="32">
        <v>0.27400000000000002</v>
      </c>
      <c r="AK50" s="32">
        <v>0.26</v>
      </c>
      <c r="AL50" s="32">
        <v>0.06</v>
      </c>
      <c r="AM50" s="32">
        <v>8.0000000000000002E-3</v>
      </c>
      <c r="AN50" s="33">
        <f t="shared" si="16"/>
        <v>1587.102422907489</v>
      </c>
      <c r="AO50" s="33">
        <f t="shared" si="10"/>
        <v>1524.0066079295154</v>
      </c>
      <c r="AP50" s="33">
        <f t="shared" si="11"/>
        <v>198.9944933920705</v>
      </c>
      <c r="AQ50" s="33">
        <f t="shared" si="12"/>
        <v>184.4339207048458</v>
      </c>
      <c r="AR50" s="33">
        <f t="shared" si="13"/>
        <v>66.493281938325993</v>
      </c>
      <c r="AS50" s="33">
        <f t="shared" si="14"/>
        <v>64.551872246696036</v>
      </c>
      <c r="AT50" s="32">
        <f t="shared" si="15"/>
        <v>113</v>
      </c>
    </row>
    <row r="51" spans="1:46" x14ac:dyDescent="0.25">
      <c r="A51" s="7" t="s">
        <v>32</v>
      </c>
      <c r="B51" s="7" t="s">
        <v>585</v>
      </c>
      <c r="C51" s="7"/>
      <c r="D51" s="7" t="s">
        <v>53</v>
      </c>
      <c r="E51" s="7" t="s">
        <v>586</v>
      </c>
      <c r="F51" s="7" t="s">
        <v>422</v>
      </c>
      <c r="G51" s="7" t="s">
        <v>511</v>
      </c>
      <c r="H51" s="7" t="s">
        <v>512</v>
      </c>
      <c r="I51" s="7" t="s">
        <v>512</v>
      </c>
      <c r="J51" s="7" t="s">
        <v>58</v>
      </c>
      <c r="K51" s="7" t="s">
        <v>73</v>
      </c>
      <c r="L51" s="7" t="s">
        <v>49</v>
      </c>
      <c r="M51" s="7" t="s">
        <v>38</v>
      </c>
      <c r="N51" s="7" t="s">
        <v>513</v>
      </c>
      <c r="O51" s="7" t="s">
        <v>512</v>
      </c>
      <c r="P51" s="7" t="s">
        <v>514</v>
      </c>
      <c r="Q51" s="7" t="s">
        <v>41</v>
      </c>
      <c r="R51" s="7" t="s">
        <v>551</v>
      </c>
      <c r="S51" s="7" t="s">
        <v>42</v>
      </c>
      <c r="T51" s="7" t="s">
        <v>524</v>
      </c>
      <c r="U51" s="7" t="s">
        <v>44</v>
      </c>
      <c r="V51" s="7" t="s">
        <v>44</v>
      </c>
      <c r="W51" s="7" t="s">
        <v>44</v>
      </c>
      <c r="X51" s="7" t="s">
        <v>45</v>
      </c>
      <c r="Y51" s="7" t="s">
        <v>555</v>
      </c>
      <c r="Z51" s="7" t="s">
        <v>587</v>
      </c>
      <c r="AA51" s="7"/>
      <c r="AB51" s="29">
        <v>113</v>
      </c>
      <c r="AC51" s="30" t="s">
        <v>584</v>
      </c>
      <c r="AD51" s="31" t="s">
        <v>49</v>
      </c>
      <c r="AE51" s="31" t="s">
        <v>573</v>
      </c>
      <c r="AF51" s="30">
        <v>1000</v>
      </c>
      <c r="AG51" s="32">
        <v>0.65</v>
      </c>
      <c r="AH51" s="32">
        <v>6.54</v>
      </c>
      <c r="AI51" s="32">
        <v>0.82</v>
      </c>
      <c r="AJ51" s="32">
        <v>0.27400000000000002</v>
      </c>
      <c r="AK51" s="32">
        <v>0.26</v>
      </c>
      <c r="AL51" s="32">
        <v>0.06</v>
      </c>
      <c r="AM51" s="32">
        <v>8.0000000000000002E-3</v>
      </c>
      <c r="AN51" s="33">
        <f t="shared" si="16"/>
        <v>1058.068281938326</v>
      </c>
      <c r="AO51" s="33">
        <f t="shared" si="10"/>
        <v>1016.0044052863436</v>
      </c>
      <c r="AP51" s="33">
        <f t="shared" si="11"/>
        <v>132.66299559471366</v>
      </c>
      <c r="AQ51" s="33">
        <f t="shared" si="12"/>
        <v>122.95594713656388</v>
      </c>
      <c r="AR51" s="33">
        <f t="shared" si="13"/>
        <v>44.328854625550669</v>
      </c>
      <c r="AS51" s="33">
        <f t="shared" si="14"/>
        <v>43.034581497797362</v>
      </c>
      <c r="AT51" s="32">
        <f t="shared" si="15"/>
        <v>113</v>
      </c>
    </row>
    <row r="52" spans="1:46" x14ac:dyDescent="0.25">
      <c r="A52" s="7" t="s">
        <v>32</v>
      </c>
      <c r="B52" s="7" t="s">
        <v>588</v>
      </c>
      <c r="C52" s="7"/>
      <c r="D52" s="7" t="s">
        <v>53</v>
      </c>
      <c r="E52" s="7" t="s">
        <v>589</v>
      </c>
      <c r="F52" s="7" t="s">
        <v>422</v>
      </c>
      <c r="G52" s="7" t="s">
        <v>511</v>
      </c>
      <c r="H52" s="7" t="s">
        <v>512</v>
      </c>
      <c r="I52" s="7" t="s">
        <v>512</v>
      </c>
      <c r="J52" s="7" t="s">
        <v>58</v>
      </c>
      <c r="K52" s="7" t="s">
        <v>73</v>
      </c>
      <c r="L52" s="7" t="s">
        <v>49</v>
      </c>
      <c r="M52" s="7" t="s">
        <v>38</v>
      </c>
      <c r="N52" s="7" t="s">
        <v>513</v>
      </c>
      <c r="O52" s="7" t="s">
        <v>512</v>
      </c>
      <c r="P52" s="7" t="s">
        <v>514</v>
      </c>
      <c r="Q52" s="7" t="s">
        <v>41</v>
      </c>
      <c r="R52" s="7" t="s">
        <v>545</v>
      </c>
      <c r="S52" s="7" t="s">
        <v>42</v>
      </c>
      <c r="T52" s="7" t="s">
        <v>524</v>
      </c>
      <c r="U52" s="7" t="s">
        <v>44</v>
      </c>
      <c r="V52" s="7" t="s">
        <v>44</v>
      </c>
      <c r="W52" s="7" t="s">
        <v>44</v>
      </c>
      <c r="X52" s="7" t="s">
        <v>45</v>
      </c>
      <c r="Y52" s="7" t="s">
        <v>555</v>
      </c>
      <c r="Z52" s="7" t="s">
        <v>590</v>
      </c>
      <c r="AA52" s="7"/>
      <c r="AB52" s="29">
        <v>113</v>
      </c>
      <c r="AC52" s="30" t="s">
        <v>584</v>
      </c>
      <c r="AD52" s="31" t="s">
        <v>49</v>
      </c>
      <c r="AE52" s="31" t="s">
        <v>573</v>
      </c>
      <c r="AF52" s="30">
        <v>1000</v>
      </c>
      <c r="AG52" s="32">
        <v>0.65</v>
      </c>
      <c r="AH52" s="32">
        <v>6.54</v>
      </c>
      <c r="AI52" s="32">
        <v>0.82</v>
      </c>
      <c r="AJ52" s="32">
        <v>0.27400000000000002</v>
      </c>
      <c r="AK52" s="32">
        <v>0.26</v>
      </c>
      <c r="AL52" s="32">
        <v>0.06</v>
      </c>
      <c r="AM52" s="32">
        <v>8.0000000000000002E-3</v>
      </c>
      <c r="AN52" s="33">
        <f t="shared" si="16"/>
        <v>1058.068281938326</v>
      </c>
      <c r="AO52" s="33">
        <f t="shared" si="10"/>
        <v>1016.0044052863436</v>
      </c>
      <c r="AP52" s="33">
        <f t="shared" si="11"/>
        <v>132.66299559471366</v>
      </c>
      <c r="AQ52" s="33">
        <f t="shared" si="12"/>
        <v>122.95594713656388</v>
      </c>
      <c r="AR52" s="33">
        <f t="shared" si="13"/>
        <v>44.328854625550669</v>
      </c>
      <c r="AS52" s="33">
        <f t="shared" si="14"/>
        <v>43.034581497797362</v>
      </c>
      <c r="AT52" s="32">
        <f t="shared" si="15"/>
        <v>113</v>
      </c>
    </row>
    <row r="53" spans="1:46" x14ac:dyDescent="0.25">
      <c r="A53" s="7" t="s">
        <v>32</v>
      </c>
      <c r="B53" s="7" t="s">
        <v>591</v>
      </c>
      <c r="C53" s="7"/>
      <c r="D53" s="7" t="s">
        <v>53</v>
      </c>
      <c r="E53" s="7" t="s">
        <v>592</v>
      </c>
      <c r="F53" s="7" t="s">
        <v>422</v>
      </c>
      <c r="G53" s="7" t="s">
        <v>511</v>
      </c>
      <c r="H53" s="7" t="s">
        <v>512</v>
      </c>
      <c r="I53" s="7" t="s">
        <v>512</v>
      </c>
      <c r="J53" s="7" t="s">
        <v>58</v>
      </c>
      <c r="K53" s="7" t="s">
        <v>73</v>
      </c>
      <c r="L53" s="7" t="s">
        <v>49</v>
      </c>
      <c r="M53" s="7" t="s">
        <v>38</v>
      </c>
      <c r="N53" s="7" t="s">
        <v>513</v>
      </c>
      <c r="O53" s="7" t="s">
        <v>512</v>
      </c>
      <c r="P53" s="7" t="s">
        <v>514</v>
      </c>
      <c r="Q53" s="7" t="s">
        <v>41</v>
      </c>
      <c r="R53" s="7" t="s">
        <v>523</v>
      </c>
      <c r="S53" s="7" t="s">
        <v>42</v>
      </c>
      <c r="T53" s="7" t="s">
        <v>524</v>
      </c>
      <c r="U53" s="7" t="s">
        <v>44</v>
      </c>
      <c r="V53" s="7" t="s">
        <v>44</v>
      </c>
      <c r="W53" s="7" t="s">
        <v>44</v>
      </c>
      <c r="X53" s="7" t="s">
        <v>45</v>
      </c>
      <c r="Y53" s="7" t="s">
        <v>555</v>
      </c>
      <c r="Z53" s="7" t="s">
        <v>593</v>
      </c>
      <c r="AA53" s="7"/>
      <c r="AB53" s="29">
        <v>113</v>
      </c>
      <c r="AC53" s="30" t="s">
        <v>584</v>
      </c>
      <c r="AD53" s="31" t="s">
        <v>49</v>
      </c>
      <c r="AE53" s="31" t="s">
        <v>573</v>
      </c>
      <c r="AF53" s="30">
        <v>1000</v>
      </c>
      <c r="AG53" s="32">
        <v>0.65</v>
      </c>
      <c r="AH53" s="32">
        <v>6.54</v>
      </c>
      <c r="AI53" s="32">
        <v>0.82</v>
      </c>
      <c r="AJ53" s="32">
        <v>0.27400000000000002</v>
      </c>
      <c r="AK53" s="32">
        <v>0.26</v>
      </c>
      <c r="AL53" s="32">
        <v>0.06</v>
      </c>
      <c r="AM53" s="32">
        <v>8.0000000000000002E-3</v>
      </c>
      <c r="AN53" s="33">
        <f t="shared" si="16"/>
        <v>1058.068281938326</v>
      </c>
      <c r="AO53" s="33">
        <f t="shared" si="10"/>
        <v>1016.0044052863436</v>
      </c>
      <c r="AP53" s="33">
        <f t="shared" si="11"/>
        <v>132.66299559471366</v>
      </c>
      <c r="AQ53" s="33">
        <f t="shared" si="12"/>
        <v>122.95594713656388</v>
      </c>
      <c r="AR53" s="33">
        <f t="shared" si="13"/>
        <v>44.328854625550669</v>
      </c>
      <c r="AS53" s="33">
        <f t="shared" si="14"/>
        <v>43.034581497797362</v>
      </c>
      <c r="AT53" s="32">
        <f t="shared" si="15"/>
        <v>113</v>
      </c>
    </row>
    <row r="54" spans="1:46" x14ac:dyDescent="0.25">
      <c r="A54" s="7" t="s">
        <v>32</v>
      </c>
      <c r="B54" s="7" t="s">
        <v>594</v>
      </c>
      <c r="C54" s="7"/>
      <c r="D54" s="7" t="s">
        <v>53</v>
      </c>
      <c r="E54" s="7" t="s">
        <v>595</v>
      </c>
      <c r="F54" s="7" t="s">
        <v>422</v>
      </c>
      <c r="G54" s="7" t="s">
        <v>511</v>
      </c>
      <c r="H54" s="7" t="s">
        <v>512</v>
      </c>
      <c r="I54" s="7" t="s">
        <v>512</v>
      </c>
      <c r="J54" s="7" t="s">
        <v>58</v>
      </c>
      <c r="K54" s="7" t="s">
        <v>73</v>
      </c>
      <c r="L54" s="7" t="s">
        <v>49</v>
      </c>
      <c r="M54" s="7" t="s">
        <v>38</v>
      </c>
      <c r="N54" s="7" t="s">
        <v>513</v>
      </c>
      <c r="O54" s="7" t="s">
        <v>512</v>
      </c>
      <c r="P54" s="7" t="s">
        <v>514</v>
      </c>
      <c r="Q54" s="7" t="s">
        <v>41</v>
      </c>
      <c r="R54" s="7" t="s">
        <v>561</v>
      </c>
      <c r="S54" s="7" t="s">
        <v>42</v>
      </c>
      <c r="T54" s="7" t="s">
        <v>524</v>
      </c>
      <c r="U54" s="7" t="s">
        <v>44</v>
      </c>
      <c r="V54" s="7" t="s">
        <v>44</v>
      </c>
      <c r="W54" s="7" t="s">
        <v>44</v>
      </c>
      <c r="X54" s="7" t="s">
        <v>45</v>
      </c>
      <c r="Y54" s="7" t="s">
        <v>555</v>
      </c>
      <c r="Z54" s="7" t="s">
        <v>596</v>
      </c>
      <c r="AA54" s="7"/>
      <c r="AB54" s="29">
        <v>113</v>
      </c>
      <c r="AC54" s="30" t="s">
        <v>557</v>
      </c>
      <c r="AD54" s="31" t="s">
        <v>49</v>
      </c>
      <c r="AE54" s="31" t="s">
        <v>558</v>
      </c>
      <c r="AF54" s="30">
        <v>1500</v>
      </c>
      <c r="AG54" s="32">
        <v>0.65</v>
      </c>
      <c r="AH54" s="32">
        <v>6.54</v>
      </c>
      <c r="AI54" s="32">
        <v>0.82</v>
      </c>
      <c r="AJ54" s="32">
        <v>0.27400000000000002</v>
      </c>
      <c r="AK54" s="32">
        <v>0.26</v>
      </c>
      <c r="AL54" s="32">
        <v>0.06</v>
      </c>
      <c r="AM54" s="32">
        <v>8.0000000000000002E-3</v>
      </c>
      <c r="AN54" s="33">
        <f t="shared" si="16"/>
        <v>1587.102422907489</v>
      </c>
      <c r="AO54" s="33">
        <f t="shared" si="10"/>
        <v>1524.0066079295154</v>
      </c>
      <c r="AP54" s="33">
        <f t="shared" si="11"/>
        <v>198.9944933920705</v>
      </c>
      <c r="AQ54" s="33">
        <f t="shared" si="12"/>
        <v>184.4339207048458</v>
      </c>
      <c r="AR54" s="33">
        <f t="shared" si="13"/>
        <v>66.493281938325993</v>
      </c>
      <c r="AS54" s="33">
        <f t="shared" si="14"/>
        <v>64.551872246696036</v>
      </c>
      <c r="AT54" s="32">
        <f t="shared" si="15"/>
        <v>113</v>
      </c>
    </row>
    <row r="55" spans="1:46" x14ac:dyDescent="0.25">
      <c r="A55" s="7" t="s">
        <v>32</v>
      </c>
      <c r="B55" s="7" t="s">
        <v>597</v>
      </c>
      <c r="C55" s="7"/>
      <c r="D55" s="7" t="s">
        <v>53</v>
      </c>
      <c r="E55" s="7" t="s">
        <v>598</v>
      </c>
      <c r="F55" s="7" t="s">
        <v>422</v>
      </c>
      <c r="G55" s="7" t="s">
        <v>511</v>
      </c>
      <c r="H55" s="7" t="s">
        <v>512</v>
      </c>
      <c r="I55" s="7" t="s">
        <v>512</v>
      </c>
      <c r="J55" s="7" t="s">
        <v>58</v>
      </c>
      <c r="K55" s="7" t="s">
        <v>73</v>
      </c>
      <c r="L55" s="7" t="s">
        <v>49</v>
      </c>
      <c r="M55" s="7" t="s">
        <v>38</v>
      </c>
      <c r="N55" s="7" t="s">
        <v>513</v>
      </c>
      <c r="O55" s="7" t="s">
        <v>512</v>
      </c>
      <c r="P55" s="7" t="s">
        <v>514</v>
      </c>
      <c r="Q55" s="7" t="s">
        <v>41</v>
      </c>
      <c r="R55" s="7" t="s">
        <v>551</v>
      </c>
      <c r="S55" s="7" t="s">
        <v>42</v>
      </c>
      <c r="T55" s="7" t="s">
        <v>524</v>
      </c>
      <c r="U55" s="7" t="s">
        <v>44</v>
      </c>
      <c r="V55" s="7" t="s">
        <v>44</v>
      </c>
      <c r="W55" s="7" t="s">
        <v>44</v>
      </c>
      <c r="X55" s="7" t="s">
        <v>45</v>
      </c>
      <c r="Y55" s="7" t="s">
        <v>555</v>
      </c>
      <c r="Z55" s="7" t="s">
        <v>599</v>
      </c>
      <c r="AA55" s="7"/>
      <c r="AB55" s="29">
        <v>113</v>
      </c>
      <c r="AC55" s="30" t="s">
        <v>572</v>
      </c>
      <c r="AD55" s="31" t="s">
        <v>49</v>
      </c>
      <c r="AE55" s="31" t="s">
        <v>573</v>
      </c>
      <c r="AF55" s="30">
        <v>1000</v>
      </c>
      <c r="AG55" s="32">
        <v>0.65</v>
      </c>
      <c r="AH55" s="32">
        <v>6.54</v>
      </c>
      <c r="AI55" s="32">
        <v>0.82</v>
      </c>
      <c r="AJ55" s="32">
        <v>0.27400000000000002</v>
      </c>
      <c r="AK55" s="32">
        <v>0.26</v>
      </c>
      <c r="AL55" s="32">
        <v>0.06</v>
      </c>
      <c r="AM55" s="32">
        <v>8.0000000000000002E-3</v>
      </c>
      <c r="AN55" s="33">
        <f t="shared" si="16"/>
        <v>1058.068281938326</v>
      </c>
      <c r="AO55" s="33">
        <f t="shared" si="10"/>
        <v>1016.0044052863436</v>
      </c>
      <c r="AP55" s="33">
        <f t="shared" si="11"/>
        <v>132.66299559471366</v>
      </c>
      <c r="AQ55" s="33">
        <f t="shared" si="12"/>
        <v>122.95594713656388</v>
      </c>
      <c r="AR55" s="33">
        <f t="shared" si="13"/>
        <v>44.328854625550669</v>
      </c>
      <c r="AS55" s="33">
        <f t="shared" si="14"/>
        <v>43.034581497797362</v>
      </c>
      <c r="AT55" s="32">
        <f t="shared" si="15"/>
        <v>113</v>
      </c>
    </row>
    <row r="56" spans="1:46" x14ac:dyDescent="0.25">
      <c r="A56" s="7" t="s">
        <v>32</v>
      </c>
      <c r="B56" s="7" t="s">
        <v>600</v>
      </c>
      <c r="C56" s="7"/>
      <c r="D56" s="7" t="s">
        <v>53</v>
      </c>
      <c r="E56" s="7" t="s">
        <v>601</v>
      </c>
      <c r="F56" s="7" t="s">
        <v>422</v>
      </c>
      <c r="G56" s="7" t="s">
        <v>511</v>
      </c>
      <c r="H56" s="7" t="s">
        <v>512</v>
      </c>
      <c r="I56" s="7" t="s">
        <v>512</v>
      </c>
      <c r="J56" s="7" t="s">
        <v>58</v>
      </c>
      <c r="K56" s="7" t="s">
        <v>73</v>
      </c>
      <c r="L56" s="7" t="s">
        <v>49</v>
      </c>
      <c r="M56" s="7" t="s">
        <v>38</v>
      </c>
      <c r="N56" s="7" t="s">
        <v>513</v>
      </c>
      <c r="O56" s="7" t="s">
        <v>512</v>
      </c>
      <c r="P56" s="7" t="s">
        <v>514</v>
      </c>
      <c r="Q56" s="7" t="s">
        <v>41</v>
      </c>
      <c r="R56" s="7" t="s">
        <v>529</v>
      </c>
      <c r="S56" s="7" t="s">
        <v>42</v>
      </c>
      <c r="T56" s="7" t="s">
        <v>524</v>
      </c>
      <c r="U56" s="7" t="s">
        <v>44</v>
      </c>
      <c r="V56" s="7" t="s">
        <v>44</v>
      </c>
      <c r="W56" s="7" t="s">
        <v>44</v>
      </c>
      <c r="X56" s="7" t="s">
        <v>45</v>
      </c>
      <c r="Y56" s="7" t="s">
        <v>602</v>
      </c>
      <c r="Z56" s="7" t="s">
        <v>603</v>
      </c>
      <c r="AA56" s="7"/>
      <c r="AB56" s="29">
        <v>55</v>
      </c>
      <c r="AC56" s="30" t="s">
        <v>572</v>
      </c>
      <c r="AD56" s="31" t="s">
        <v>49</v>
      </c>
      <c r="AE56" s="31" t="s">
        <v>577</v>
      </c>
      <c r="AF56" s="30">
        <v>2000</v>
      </c>
      <c r="AG56" s="32">
        <v>0.65</v>
      </c>
      <c r="AH56" s="32">
        <v>6.54</v>
      </c>
      <c r="AI56" s="32">
        <v>0.82</v>
      </c>
      <c r="AJ56" s="32">
        <v>0.27400000000000002</v>
      </c>
      <c r="AK56" s="32">
        <v>0.27400000000000002</v>
      </c>
      <c r="AL56" s="32">
        <v>0.12</v>
      </c>
      <c r="AM56" s="32">
        <v>8.0000000000000002E-3</v>
      </c>
      <c r="AN56" s="33">
        <f t="shared" si="16"/>
        <v>1029.9779735682819</v>
      </c>
      <c r="AO56" s="33">
        <f t="shared" si="10"/>
        <v>986.82599118942733</v>
      </c>
      <c r="AP56" s="33">
        <f t="shared" si="11"/>
        <v>129.14096916299559</v>
      </c>
      <c r="AQ56" s="33">
        <f t="shared" si="12"/>
        <v>110.24229074889868</v>
      </c>
      <c r="AR56" s="33">
        <f t="shared" si="13"/>
        <v>43.151982378854626</v>
      </c>
      <c r="AS56" s="33">
        <f t="shared" si="14"/>
        <v>41.892070484581495</v>
      </c>
      <c r="AT56" s="32">
        <f t="shared" si="15"/>
        <v>55</v>
      </c>
    </row>
    <row r="57" spans="1:46" x14ac:dyDescent="0.25">
      <c r="A57" s="7" t="s">
        <v>32</v>
      </c>
      <c r="B57" s="7" t="s">
        <v>604</v>
      </c>
      <c r="C57" s="7"/>
      <c r="D57" s="7" t="s">
        <v>53</v>
      </c>
      <c r="E57" s="7" t="s">
        <v>605</v>
      </c>
      <c r="F57" s="7" t="s">
        <v>422</v>
      </c>
      <c r="G57" s="7" t="s">
        <v>511</v>
      </c>
      <c r="H57" s="7" t="s">
        <v>512</v>
      </c>
      <c r="I57" s="7" t="s">
        <v>512</v>
      </c>
      <c r="J57" s="7" t="s">
        <v>58</v>
      </c>
      <c r="K57" s="7" t="s">
        <v>73</v>
      </c>
      <c r="L57" s="7" t="s">
        <v>49</v>
      </c>
      <c r="M57" s="7" t="s">
        <v>38</v>
      </c>
      <c r="N57" s="7" t="s">
        <v>513</v>
      </c>
      <c r="O57" s="7" t="s">
        <v>512</v>
      </c>
      <c r="P57" s="7" t="s">
        <v>514</v>
      </c>
      <c r="Q57" s="7" t="s">
        <v>41</v>
      </c>
      <c r="R57" s="7" t="s">
        <v>529</v>
      </c>
      <c r="S57" s="7" t="s">
        <v>42</v>
      </c>
      <c r="T57" s="7" t="s">
        <v>524</v>
      </c>
      <c r="U57" s="7" t="s">
        <v>44</v>
      </c>
      <c r="V57" s="7" t="s">
        <v>44</v>
      </c>
      <c r="W57" s="7" t="s">
        <v>44</v>
      </c>
      <c r="X57" s="7" t="s">
        <v>45</v>
      </c>
      <c r="Y57" s="7" t="s">
        <v>602</v>
      </c>
      <c r="Z57" s="7" t="s">
        <v>606</v>
      </c>
      <c r="AA57" s="7"/>
      <c r="AB57" s="29">
        <v>55</v>
      </c>
      <c r="AC57" s="30" t="s">
        <v>572</v>
      </c>
      <c r="AD57" s="31" t="s">
        <v>49</v>
      </c>
      <c r="AE57" s="31" t="s">
        <v>577</v>
      </c>
      <c r="AF57" s="30">
        <v>1000</v>
      </c>
      <c r="AG57" s="32">
        <v>0.65</v>
      </c>
      <c r="AH57" s="32">
        <v>6.54</v>
      </c>
      <c r="AI57" s="32">
        <v>0.82</v>
      </c>
      <c r="AJ57" s="32">
        <v>0.27400000000000002</v>
      </c>
      <c r="AK57" s="32">
        <v>0.27400000000000002</v>
      </c>
      <c r="AL57" s="32">
        <v>0.12</v>
      </c>
      <c r="AM57" s="32">
        <v>8.0000000000000002E-3</v>
      </c>
      <c r="AN57" s="33">
        <f t="shared" si="16"/>
        <v>514.98898678414093</v>
      </c>
      <c r="AO57" s="33">
        <f t="shared" si="10"/>
        <v>493.41299559471366</v>
      </c>
      <c r="AP57" s="33">
        <f t="shared" si="11"/>
        <v>64.570484581497794</v>
      </c>
      <c r="AQ57" s="33">
        <f t="shared" si="12"/>
        <v>55.121145374449341</v>
      </c>
      <c r="AR57" s="33">
        <f t="shared" si="13"/>
        <v>21.575991189427313</v>
      </c>
      <c r="AS57" s="33">
        <f t="shared" si="14"/>
        <v>20.946035242290748</v>
      </c>
      <c r="AT57" s="32">
        <f t="shared" si="15"/>
        <v>55</v>
      </c>
    </row>
    <row r="58" spans="1:46" x14ac:dyDescent="0.25">
      <c r="A58" s="7" t="s">
        <v>32</v>
      </c>
      <c r="B58" s="7" t="s">
        <v>607</v>
      </c>
      <c r="C58" s="7"/>
      <c r="D58" s="7" t="s">
        <v>53</v>
      </c>
      <c r="E58" s="7" t="s">
        <v>608</v>
      </c>
      <c r="F58" s="7" t="s">
        <v>422</v>
      </c>
      <c r="G58" s="7" t="s">
        <v>511</v>
      </c>
      <c r="H58" s="7" t="s">
        <v>512</v>
      </c>
      <c r="I58" s="7" t="s">
        <v>512</v>
      </c>
      <c r="J58" s="7" t="s">
        <v>58</v>
      </c>
      <c r="K58" s="7" t="s">
        <v>73</v>
      </c>
      <c r="L58" s="7" t="s">
        <v>49</v>
      </c>
      <c r="M58" s="7" t="s">
        <v>38</v>
      </c>
      <c r="N58" s="7" t="s">
        <v>513</v>
      </c>
      <c r="O58" s="7" t="s">
        <v>512</v>
      </c>
      <c r="P58" s="7" t="s">
        <v>514</v>
      </c>
      <c r="Q58" s="7" t="s">
        <v>41</v>
      </c>
      <c r="R58" s="7" t="s">
        <v>523</v>
      </c>
      <c r="S58" s="7" t="s">
        <v>42</v>
      </c>
      <c r="T58" s="7" t="s">
        <v>524</v>
      </c>
      <c r="U58" s="7" t="s">
        <v>44</v>
      </c>
      <c r="V58" s="7" t="s">
        <v>44</v>
      </c>
      <c r="W58" s="7" t="s">
        <v>44</v>
      </c>
      <c r="X58" s="7" t="s">
        <v>45</v>
      </c>
      <c r="Y58" s="7" t="s">
        <v>602</v>
      </c>
      <c r="Z58" s="7" t="s">
        <v>609</v>
      </c>
      <c r="AA58" s="7"/>
      <c r="AB58" s="29">
        <v>55</v>
      </c>
      <c r="AC58" s="30" t="s">
        <v>572</v>
      </c>
      <c r="AD58" s="31" t="s">
        <v>49</v>
      </c>
      <c r="AE58" s="31" t="s">
        <v>577</v>
      </c>
      <c r="AF58" s="30">
        <v>1500</v>
      </c>
      <c r="AG58" s="32">
        <v>0.65</v>
      </c>
      <c r="AH58" s="32">
        <v>6.54</v>
      </c>
      <c r="AI58" s="32">
        <v>0.82</v>
      </c>
      <c r="AJ58" s="32">
        <v>0.27400000000000002</v>
      </c>
      <c r="AK58" s="32">
        <v>0.27400000000000002</v>
      </c>
      <c r="AL58" s="32">
        <v>0.12</v>
      </c>
      <c r="AM58" s="32">
        <v>8.0000000000000002E-3</v>
      </c>
      <c r="AN58" s="33">
        <f t="shared" si="16"/>
        <v>772.4834801762114</v>
      </c>
      <c r="AO58" s="33">
        <f t="shared" si="10"/>
        <v>740.11949339207047</v>
      </c>
      <c r="AP58" s="33">
        <f t="shared" si="11"/>
        <v>96.855726872246692</v>
      </c>
      <c r="AQ58" s="33">
        <f t="shared" si="12"/>
        <v>82.681718061674005</v>
      </c>
      <c r="AR58" s="33">
        <f t="shared" si="13"/>
        <v>32.36398678414097</v>
      </c>
      <c r="AS58" s="33">
        <f t="shared" si="14"/>
        <v>31.419052863436125</v>
      </c>
      <c r="AT58" s="32">
        <f t="shared" si="15"/>
        <v>55</v>
      </c>
    </row>
    <row r="59" spans="1:46" ht="25.5" x14ac:dyDescent="0.25">
      <c r="A59" s="7" t="s">
        <v>32</v>
      </c>
      <c r="B59" s="7" t="s">
        <v>710</v>
      </c>
      <c r="C59" s="7"/>
      <c r="D59" s="7" t="s">
        <v>53</v>
      </c>
      <c r="E59" s="7" t="s">
        <v>711</v>
      </c>
      <c r="F59" s="7" t="s">
        <v>712</v>
      </c>
      <c r="G59" s="7" t="s">
        <v>713</v>
      </c>
      <c r="H59" s="7" t="s">
        <v>512</v>
      </c>
      <c r="I59" s="7" t="s">
        <v>512</v>
      </c>
      <c r="J59" s="7" t="s">
        <v>93</v>
      </c>
      <c r="K59" s="7" t="s">
        <v>73</v>
      </c>
      <c r="L59" s="7" t="s">
        <v>49</v>
      </c>
      <c r="M59" s="7" t="s">
        <v>38</v>
      </c>
      <c r="N59" s="7" t="s">
        <v>513</v>
      </c>
      <c r="O59" s="7" t="s">
        <v>512</v>
      </c>
      <c r="P59" s="7" t="s">
        <v>514</v>
      </c>
      <c r="Q59" s="7" t="s">
        <v>41</v>
      </c>
      <c r="R59" s="7" t="s">
        <v>548</v>
      </c>
      <c r="S59" s="7" t="s">
        <v>42</v>
      </c>
      <c r="T59" s="7" t="s">
        <v>524</v>
      </c>
      <c r="U59" s="7" t="s">
        <v>44</v>
      </c>
      <c r="V59" s="7" t="s">
        <v>44</v>
      </c>
      <c r="W59" s="7" t="s">
        <v>44</v>
      </c>
      <c r="X59" s="7" t="s">
        <v>714</v>
      </c>
      <c r="Y59" s="7" t="s">
        <v>715</v>
      </c>
      <c r="Z59" s="7" t="s">
        <v>716</v>
      </c>
      <c r="AA59" s="7"/>
      <c r="AB59" s="29">
        <v>69</v>
      </c>
      <c r="AC59" s="30" t="s">
        <v>717</v>
      </c>
      <c r="AD59" s="31" t="s">
        <v>69</v>
      </c>
      <c r="AE59" s="31" t="s">
        <v>718</v>
      </c>
      <c r="AF59" s="30">
        <v>500</v>
      </c>
      <c r="AG59" s="32">
        <v>0.65</v>
      </c>
      <c r="AH59" s="32">
        <v>4.75</v>
      </c>
      <c r="AI59" s="32">
        <v>0.23</v>
      </c>
      <c r="AJ59" s="32">
        <v>0.192</v>
      </c>
      <c r="AK59" s="32">
        <v>0.27400000000000002</v>
      </c>
      <c r="AL59" s="32">
        <v>0.12</v>
      </c>
      <c r="AM59" s="32">
        <v>8.0000000000000002E-3</v>
      </c>
      <c r="AN59" s="33">
        <f t="shared" si="16"/>
        <v>234.62279735682819</v>
      </c>
      <c r="AO59" s="33">
        <f t="shared" si="10"/>
        <v>221.08876651982379</v>
      </c>
      <c r="AP59" s="33">
        <f t="shared" si="11"/>
        <v>11.360682819383261</v>
      </c>
      <c r="AQ59" s="33">
        <f t="shared" si="12"/>
        <v>5.4333700440528645</v>
      </c>
      <c r="AR59" s="33">
        <f t="shared" si="13"/>
        <v>9.4837004405286347</v>
      </c>
      <c r="AS59" s="33">
        <f t="shared" si="14"/>
        <v>9.088546255506607</v>
      </c>
      <c r="AT59" s="32">
        <f t="shared" si="15"/>
        <v>69</v>
      </c>
    </row>
    <row r="60" spans="1:46" x14ac:dyDescent="0.25">
      <c r="A60" s="7" t="s">
        <v>32</v>
      </c>
      <c r="B60" s="7" t="s">
        <v>925</v>
      </c>
      <c r="C60" s="7"/>
      <c r="D60" s="7" t="s">
        <v>53</v>
      </c>
      <c r="E60" s="7" t="s">
        <v>926</v>
      </c>
      <c r="F60" s="7" t="s">
        <v>629</v>
      </c>
      <c r="G60" s="7" t="s">
        <v>701</v>
      </c>
      <c r="H60" s="7" t="s">
        <v>927</v>
      </c>
      <c r="I60" s="7" t="s">
        <v>927</v>
      </c>
      <c r="J60" s="7" t="s">
        <v>58</v>
      </c>
      <c r="K60" s="7" t="s">
        <v>73</v>
      </c>
      <c r="L60" s="7" t="s">
        <v>49</v>
      </c>
      <c r="M60" s="7" t="s">
        <v>38</v>
      </c>
      <c r="N60" s="7" t="s">
        <v>928</v>
      </c>
      <c r="O60" s="7" t="s">
        <v>927</v>
      </c>
      <c r="P60" s="7" t="s">
        <v>929</v>
      </c>
      <c r="Q60" s="7" t="s">
        <v>930</v>
      </c>
      <c r="R60" s="7" t="s">
        <v>931</v>
      </c>
      <c r="S60" s="7" t="s">
        <v>42</v>
      </c>
      <c r="T60" s="7" t="s">
        <v>932</v>
      </c>
      <c r="U60" s="7" t="s">
        <v>44</v>
      </c>
      <c r="V60" s="7" t="s">
        <v>44</v>
      </c>
      <c r="W60" s="7" t="s">
        <v>44</v>
      </c>
      <c r="X60" s="7" t="s">
        <v>45</v>
      </c>
      <c r="Y60" s="7" t="s">
        <v>933</v>
      </c>
      <c r="Z60" s="7" t="s">
        <v>934</v>
      </c>
      <c r="AA60" s="7"/>
      <c r="AB60" s="29">
        <v>55</v>
      </c>
      <c r="AC60" s="30" t="s">
        <v>152</v>
      </c>
      <c r="AD60" s="31" t="s">
        <v>49</v>
      </c>
      <c r="AE60" s="31" t="s">
        <v>81</v>
      </c>
      <c r="AF60" s="30">
        <v>5000</v>
      </c>
      <c r="AG60" s="32">
        <v>0.65</v>
      </c>
      <c r="AH60" s="32">
        <v>6.54</v>
      </c>
      <c r="AI60" s="32">
        <v>0.82</v>
      </c>
      <c r="AJ60" s="32">
        <v>0.27400000000000002</v>
      </c>
      <c r="AK60" s="32">
        <v>0.27400000000000002</v>
      </c>
      <c r="AL60" s="32">
        <v>0.12</v>
      </c>
      <c r="AM60" s="32">
        <v>8.0000000000000002E-3</v>
      </c>
      <c r="AN60" s="33">
        <f t="shared" si="16"/>
        <v>2574.9449339207049</v>
      </c>
      <c r="AO60" s="33">
        <f t="shared" si="10"/>
        <v>2467.0649779735681</v>
      </c>
      <c r="AP60" s="33">
        <f t="shared" si="11"/>
        <v>322.85242290748897</v>
      </c>
      <c r="AQ60" s="33">
        <f t="shared" si="12"/>
        <v>275.60572687224669</v>
      </c>
      <c r="AR60" s="33">
        <f t="shared" si="13"/>
        <v>107.87995594713658</v>
      </c>
      <c r="AS60" s="33">
        <f t="shared" si="14"/>
        <v>104.73017621145374</v>
      </c>
      <c r="AT60" s="32">
        <f t="shared" si="15"/>
        <v>55</v>
      </c>
    </row>
    <row r="61" spans="1:46" x14ac:dyDescent="0.25">
      <c r="A61" s="7" t="s">
        <v>32</v>
      </c>
      <c r="B61" s="7" t="s">
        <v>247</v>
      </c>
      <c r="C61" s="7" t="s">
        <v>52</v>
      </c>
      <c r="D61" s="7" t="s">
        <v>53</v>
      </c>
      <c r="E61" s="7" t="s">
        <v>248</v>
      </c>
      <c r="F61" s="7" t="s">
        <v>985</v>
      </c>
      <c r="G61" s="7" t="s">
        <v>953</v>
      </c>
      <c r="H61" s="7" t="s">
        <v>250</v>
      </c>
      <c r="I61" s="7" t="s">
        <v>250</v>
      </c>
      <c r="J61" s="7" t="s">
        <v>58</v>
      </c>
      <c r="K61" s="7" t="s">
        <v>73</v>
      </c>
      <c r="L61" s="7" t="s">
        <v>49</v>
      </c>
      <c r="M61" s="7" t="s">
        <v>38</v>
      </c>
      <c r="N61" s="7" t="s">
        <v>251</v>
      </c>
      <c r="O61" s="7" t="s">
        <v>250</v>
      </c>
      <c r="P61" s="7" t="s">
        <v>250</v>
      </c>
      <c r="Q61" s="7" t="s">
        <v>163</v>
      </c>
      <c r="R61" s="7" t="s">
        <v>252</v>
      </c>
      <c r="S61" s="7" t="s">
        <v>42</v>
      </c>
      <c r="T61" s="7" t="s">
        <v>253</v>
      </c>
      <c r="U61" s="7" t="s">
        <v>44</v>
      </c>
      <c r="V61" s="7" t="s">
        <v>44</v>
      </c>
      <c r="W61" s="7" t="s">
        <v>44</v>
      </c>
      <c r="X61" s="7" t="s">
        <v>98</v>
      </c>
      <c r="Y61" s="7" t="s">
        <v>254</v>
      </c>
      <c r="Z61" s="7" t="s">
        <v>255</v>
      </c>
      <c r="AA61" s="7"/>
      <c r="AB61" s="29">
        <v>215</v>
      </c>
      <c r="AC61" s="30" t="s">
        <v>85</v>
      </c>
      <c r="AD61" s="31" t="s">
        <v>49</v>
      </c>
      <c r="AE61" s="31" t="s">
        <v>256</v>
      </c>
      <c r="AF61" s="30">
        <v>375</v>
      </c>
      <c r="AG61" s="32">
        <v>0.65</v>
      </c>
      <c r="AH61" s="32">
        <v>5.93</v>
      </c>
      <c r="AI61" s="32">
        <v>0.38</v>
      </c>
      <c r="AJ61" s="32">
        <v>0.108</v>
      </c>
      <c r="AK61" s="32">
        <v>0.26</v>
      </c>
      <c r="AL61" s="32">
        <v>0.06</v>
      </c>
      <c r="AM61" s="32">
        <v>8.0000000000000002E-3</v>
      </c>
      <c r="AN61" s="33">
        <f t="shared" si="16"/>
        <v>684.51335352422905</v>
      </c>
      <c r="AO61" s="33">
        <f t="shared" si="10"/>
        <v>654.50096365638763</v>
      </c>
      <c r="AP61" s="33">
        <f t="shared" si="11"/>
        <v>43.864262114537446</v>
      </c>
      <c r="AQ61" s="33">
        <f t="shared" si="12"/>
        <v>36.93832599118943</v>
      </c>
      <c r="AR61" s="33">
        <f t="shared" si="13"/>
        <v>12.466685022026432</v>
      </c>
      <c r="AS61" s="33">
        <f t="shared" si="14"/>
        <v>11.543226872246697</v>
      </c>
      <c r="AT61" s="32">
        <f t="shared" si="15"/>
        <v>215</v>
      </c>
    </row>
    <row r="62" spans="1:46" x14ac:dyDescent="0.25">
      <c r="A62" s="7" t="s">
        <v>32</v>
      </c>
      <c r="B62" s="7" t="s">
        <v>257</v>
      </c>
      <c r="C62" s="7" t="s">
        <v>52</v>
      </c>
      <c r="D62" s="7" t="s">
        <v>53</v>
      </c>
      <c r="E62" s="7" t="s">
        <v>258</v>
      </c>
      <c r="F62" s="7" t="s">
        <v>985</v>
      </c>
      <c r="G62" s="7" t="s">
        <v>953</v>
      </c>
      <c r="H62" s="7" t="s">
        <v>250</v>
      </c>
      <c r="I62" s="7" t="s">
        <v>250</v>
      </c>
      <c r="J62" s="7" t="s">
        <v>58</v>
      </c>
      <c r="K62" s="7" t="s">
        <v>73</v>
      </c>
      <c r="L62" s="7" t="s">
        <v>49</v>
      </c>
      <c r="M62" s="7" t="s">
        <v>38</v>
      </c>
      <c r="N62" s="7" t="s">
        <v>251</v>
      </c>
      <c r="O62" s="7" t="s">
        <v>250</v>
      </c>
      <c r="P62" s="7" t="s">
        <v>250</v>
      </c>
      <c r="Q62" s="7" t="s">
        <v>163</v>
      </c>
      <c r="R62" s="7" t="s">
        <v>259</v>
      </c>
      <c r="S62" s="7" t="s">
        <v>42</v>
      </c>
      <c r="T62" s="7" t="s">
        <v>260</v>
      </c>
      <c r="U62" s="7" t="s">
        <v>44</v>
      </c>
      <c r="V62" s="7" t="s">
        <v>44</v>
      </c>
      <c r="W62" s="7" t="s">
        <v>44</v>
      </c>
      <c r="X62" s="7" t="s">
        <v>98</v>
      </c>
      <c r="Y62" s="7" t="s">
        <v>254</v>
      </c>
      <c r="Z62" s="7" t="s">
        <v>261</v>
      </c>
      <c r="AA62" s="7"/>
      <c r="AB62" s="29">
        <v>215</v>
      </c>
      <c r="AC62" s="30"/>
      <c r="AD62" s="31" t="s">
        <v>49</v>
      </c>
      <c r="AE62" s="31" t="s">
        <v>256</v>
      </c>
      <c r="AF62" s="30">
        <v>375</v>
      </c>
      <c r="AG62" s="32">
        <v>0.65</v>
      </c>
      <c r="AH62" s="32">
        <v>5.93</v>
      </c>
      <c r="AI62" s="32">
        <v>0.38</v>
      </c>
      <c r="AJ62" s="32">
        <v>0.108</v>
      </c>
      <c r="AK62" s="32">
        <v>0.26</v>
      </c>
      <c r="AL62" s="32">
        <v>0.06</v>
      </c>
      <c r="AM62" s="32">
        <v>8.0000000000000002E-3</v>
      </c>
      <c r="AN62" s="33">
        <f t="shared" si="16"/>
        <v>684.51335352422905</v>
      </c>
      <c r="AO62" s="33">
        <f t="shared" si="10"/>
        <v>654.50096365638763</v>
      </c>
      <c r="AP62" s="33">
        <f t="shared" si="11"/>
        <v>43.864262114537446</v>
      </c>
      <c r="AQ62" s="33">
        <f t="shared" si="12"/>
        <v>36.93832599118943</v>
      </c>
      <c r="AR62" s="33">
        <f t="shared" si="13"/>
        <v>12.466685022026432</v>
      </c>
      <c r="AS62" s="33">
        <f t="shared" si="14"/>
        <v>11.543226872246697</v>
      </c>
      <c r="AT62" s="32">
        <f t="shared" si="15"/>
        <v>215</v>
      </c>
    </row>
    <row r="63" spans="1:46" ht="25.5" x14ac:dyDescent="0.25">
      <c r="A63" s="7" t="s">
        <v>32</v>
      </c>
      <c r="B63" s="7" t="s">
        <v>987</v>
      </c>
      <c r="C63" s="7"/>
      <c r="D63" s="7" t="s">
        <v>53</v>
      </c>
      <c r="E63" s="7" t="s">
        <v>988</v>
      </c>
      <c r="F63" s="7" t="s">
        <v>989</v>
      </c>
      <c r="G63" s="7" t="s">
        <v>701</v>
      </c>
      <c r="H63" s="7" t="s">
        <v>171</v>
      </c>
      <c r="I63" s="7" t="s">
        <v>171</v>
      </c>
      <c r="J63" s="7" t="s">
        <v>93</v>
      </c>
      <c r="K63" s="7" t="s">
        <v>73</v>
      </c>
      <c r="L63" s="7" t="s">
        <v>49</v>
      </c>
      <c r="M63" s="7" t="s">
        <v>38</v>
      </c>
      <c r="N63" s="7" t="s">
        <v>990</v>
      </c>
      <c r="O63" s="7" t="s">
        <v>991</v>
      </c>
      <c r="P63" s="7" t="s">
        <v>992</v>
      </c>
      <c r="Q63" s="7" t="s">
        <v>175</v>
      </c>
      <c r="R63" s="7" t="s">
        <v>993</v>
      </c>
      <c r="S63" s="7" t="s">
        <v>177</v>
      </c>
      <c r="T63" s="7" t="s">
        <v>178</v>
      </c>
      <c r="U63" s="7" t="s">
        <v>44</v>
      </c>
      <c r="V63" s="7" t="s">
        <v>44</v>
      </c>
      <c r="W63" s="7" t="s">
        <v>44</v>
      </c>
      <c r="X63" s="7" t="s">
        <v>65</v>
      </c>
      <c r="Y63" s="7" t="s">
        <v>179</v>
      </c>
      <c r="Z63" s="7" t="s">
        <v>994</v>
      </c>
      <c r="AA63" s="7" t="s">
        <v>995</v>
      </c>
      <c r="AB63" s="21">
        <v>202</v>
      </c>
      <c r="AC63" s="22" t="s">
        <v>220</v>
      </c>
      <c r="AD63" s="23" t="s">
        <v>126</v>
      </c>
      <c r="AE63" s="23" t="s">
        <v>996</v>
      </c>
      <c r="AF63" s="22">
        <v>2500</v>
      </c>
      <c r="AG63" s="58">
        <v>0.65</v>
      </c>
      <c r="AH63" s="58">
        <v>2.3199999999999998</v>
      </c>
      <c r="AI63" s="58">
        <v>0.12</v>
      </c>
      <c r="AJ63" s="58">
        <v>8.7999999999999995E-2</v>
      </c>
      <c r="AK63" s="58">
        <v>0.26</v>
      </c>
      <c r="AL63" s="58">
        <v>0.06</v>
      </c>
      <c r="AM63" s="58">
        <v>8.0000000000000002E-3</v>
      </c>
      <c r="AN63" s="33">
        <f t="shared" si="16"/>
        <v>1677.4008810572686</v>
      </c>
      <c r="AO63" s="59">
        <f t="shared" si="10"/>
        <v>1489.4162995594711</v>
      </c>
      <c r="AP63" s="33">
        <f t="shared" si="11"/>
        <v>86.76211453744493</v>
      </c>
      <c r="AQ63" s="59">
        <f t="shared" si="12"/>
        <v>43.381057268722465</v>
      </c>
      <c r="AR63" s="33">
        <f t="shared" si="13"/>
        <v>63.625550660792953</v>
      </c>
      <c r="AS63" s="59">
        <f t="shared" si="14"/>
        <v>57.841409691629948</v>
      </c>
      <c r="AT63" s="32">
        <f t="shared" si="15"/>
        <v>202</v>
      </c>
    </row>
    <row r="64" spans="1:46" x14ac:dyDescent="0.25">
      <c r="A64" s="7" t="s">
        <v>32</v>
      </c>
      <c r="B64" s="7" t="s">
        <v>645</v>
      </c>
      <c r="C64" s="7" t="s">
        <v>52</v>
      </c>
      <c r="D64" s="7" t="s">
        <v>53</v>
      </c>
      <c r="E64" s="7" t="s">
        <v>1051</v>
      </c>
      <c r="F64" s="7" t="s">
        <v>1052</v>
      </c>
      <c r="G64" s="7" t="s">
        <v>1053</v>
      </c>
      <c r="H64" s="7" t="s">
        <v>939</v>
      </c>
      <c r="I64" s="7" t="s">
        <v>939</v>
      </c>
      <c r="J64" s="7" t="s">
        <v>36</v>
      </c>
      <c r="K64" s="7" t="s">
        <v>73</v>
      </c>
      <c r="L64" s="7" t="s">
        <v>49</v>
      </c>
      <c r="M64" s="7" t="s">
        <v>38</v>
      </c>
      <c r="N64" s="7" t="s">
        <v>940</v>
      </c>
      <c r="O64" s="7" t="s">
        <v>939</v>
      </c>
      <c r="P64" s="7" t="s">
        <v>941</v>
      </c>
      <c r="Q64" s="7" t="s">
        <v>159</v>
      </c>
      <c r="R64" s="7" t="s">
        <v>646</v>
      </c>
      <c r="S64" s="7" t="s">
        <v>42</v>
      </c>
      <c r="T64" s="7" t="s">
        <v>647</v>
      </c>
      <c r="U64" s="7" t="s">
        <v>44</v>
      </c>
      <c r="V64" s="7" t="s">
        <v>44</v>
      </c>
      <c r="W64" s="7" t="s">
        <v>44</v>
      </c>
      <c r="X64" s="7" t="s">
        <v>78</v>
      </c>
      <c r="Y64" s="7" t="s">
        <v>79</v>
      </c>
      <c r="Z64" s="7" t="s">
        <v>81</v>
      </c>
      <c r="AA64" s="7"/>
      <c r="AB64" s="29">
        <v>115</v>
      </c>
      <c r="AC64" s="30" t="s">
        <v>648</v>
      </c>
      <c r="AD64" s="31" t="s">
        <v>49</v>
      </c>
      <c r="AE64" s="31" t="s">
        <v>81</v>
      </c>
      <c r="AF64" s="30">
        <v>50</v>
      </c>
      <c r="AG64" s="32"/>
      <c r="AH64" s="32"/>
      <c r="AI64" s="32"/>
      <c r="AJ64" s="32"/>
      <c r="AK64" s="32"/>
      <c r="AL64" s="32"/>
      <c r="AM64" s="32"/>
      <c r="AN64" s="33">
        <f t="shared" si="16"/>
        <v>0</v>
      </c>
      <c r="AO64" s="33"/>
      <c r="AP64" s="33">
        <f t="shared" si="11"/>
        <v>0</v>
      </c>
      <c r="AQ64" s="33"/>
      <c r="AR64" s="33">
        <f t="shared" si="13"/>
        <v>0</v>
      </c>
      <c r="AS64" s="33"/>
      <c r="AT64" s="32" t="str">
        <f t="shared" si="15"/>
        <v/>
      </c>
    </row>
    <row r="65" spans="1:46" x14ac:dyDescent="0.25">
      <c r="A65" s="7" t="s">
        <v>32</v>
      </c>
      <c r="B65" s="7" t="s">
        <v>1054</v>
      </c>
      <c r="C65" s="7"/>
      <c r="D65" s="7" t="s">
        <v>53</v>
      </c>
      <c r="E65" s="7" t="s">
        <v>1055</v>
      </c>
      <c r="F65" s="7" t="s">
        <v>1056</v>
      </c>
      <c r="G65" s="7" t="s">
        <v>1057</v>
      </c>
      <c r="H65" s="7" t="s">
        <v>116</v>
      </c>
      <c r="I65" s="7" t="s">
        <v>116</v>
      </c>
      <c r="J65" s="7" t="s">
        <v>93</v>
      </c>
      <c r="K65" s="7" t="s">
        <v>73</v>
      </c>
      <c r="L65" s="7" t="s">
        <v>49</v>
      </c>
      <c r="M65" s="7" t="s">
        <v>38</v>
      </c>
      <c r="N65" s="7" t="s">
        <v>117</v>
      </c>
      <c r="O65" s="7" t="s">
        <v>118</v>
      </c>
      <c r="P65" s="7" t="s">
        <v>119</v>
      </c>
      <c r="Q65" s="7" t="s">
        <v>41</v>
      </c>
      <c r="R65" s="7" t="s">
        <v>120</v>
      </c>
      <c r="S65" s="7" t="s">
        <v>42</v>
      </c>
      <c r="T65" s="7" t="s">
        <v>1058</v>
      </c>
      <c r="U65" s="7" t="s">
        <v>44</v>
      </c>
      <c r="V65" s="7" t="s">
        <v>44</v>
      </c>
      <c r="W65" s="7" t="s">
        <v>44</v>
      </c>
      <c r="X65" s="7" t="s">
        <v>78</v>
      </c>
      <c r="Y65" s="7" t="s">
        <v>1059</v>
      </c>
      <c r="Z65" s="7" t="s">
        <v>1060</v>
      </c>
      <c r="AA65" s="7"/>
      <c r="AB65" s="29">
        <v>99</v>
      </c>
      <c r="AC65" s="30" t="s">
        <v>149</v>
      </c>
      <c r="AD65" s="31" t="s">
        <v>126</v>
      </c>
      <c r="AE65" s="31" t="s">
        <v>1061</v>
      </c>
      <c r="AF65" s="30">
        <v>500</v>
      </c>
      <c r="AG65" s="32">
        <v>0.65</v>
      </c>
      <c r="AH65" s="32">
        <v>2.74</v>
      </c>
      <c r="AI65" s="32">
        <v>0.12</v>
      </c>
      <c r="AJ65" s="32">
        <v>0.192</v>
      </c>
      <c r="AK65" s="32">
        <v>0.26</v>
      </c>
      <c r="AL65" s="32">
        <v>0.06</v>
      </c>
      <c r="AM65" s="32">
        <v>8.0000000000000002E-3</v>
      </c>
      <c r="AN65" s="33">
        <f t="shared" si="16"/>
        <v>194.1839207048458</v>
      </c>
      <c r="AO65" s="33">
        <f t="shared" ref="AO65:AO71" si="17">$AB65*$AF65*$AG65*(AH65-AK65)/454</f>
        <v>175.75770925110135</v>
      </c>
      <c r="AP65" s="33">
        <f t="shared" si="11"/>
        <v>8.5044052863436121</v>
      </c>
      <c r="AQ65" s="33">
        <f t="shared" ref="AQ65:AQ71" si="18">$AB65*$AF65*$AG65*(AI65-AL65)/454</f>
        <v>4.2522026431718061</v>
      </c>
      <c r="AR65" s="33">
        <f t="shared" si="13"/>
        <v>13.60704845814978</v>
      </c>
      <c r="AS65" s="33">
        <f t="shared" ref="AS65:AS71" si="19">$AB65*$AF65*$AG65*(AJ65-AM65)/454</f>
        <v>13.040088105726872</v>
      </c>
      <c r="AT65" s="32">
        <f t="shared" si="15"/>
        <v>99</v>
      </c>
    </row>
    <row r="66" spans="1:46" x14ac:dyDescent="0.25">
      <c r="A66" s="7" t="s">
        <v>32</v>
      </c>
      <c r="B66" s="7" t="s">
        <v>1062</v>
      </c>
      <c r="C66" s="7"/>
      <c r="D66" s="7" t="s">
        <v>53</v>
      </c>
      <c r="E66" s="7" t="s">
        <v>1063</v>
      </c>
      <c r="F66" s="7" t="s">
        <v>1056</v>
      </c>
      <c r="G66" s="7" t="s">
        <v>1057</v>
      </c>
      <c r="H66" s="7" t="s">
        <v>116</v>
      </c>
      <c r="I66" s="7" t="s">
        <v>116</v>
      </c>
      <c r="J66" s="7" t="s">
        <v>93</v>
      </c>
      <c r="K66" s="7" t="s">
        <v>73</v>
      </c>
      <c r="L66" s="7" t="s">
        <v>49</v>
      </c>
      <c r="M66" s="7" t="s">
        <v>38</v>
      </c>
      <c r="N66" s="7" t="s">
        <v>117</v>
      </c>
      <c r="O66" s="7" t="s">
        <v>118</v>
      </c>
      <c r="P66" s="7" t="s">
        <v>119</v>
      </c>
      <c r="Q66" s="7" t="s">
        <v>41</v>
      </c>
      <c r="R66" s="7" t="s">
        <v>120</v>
      </c>
      <c r="S66" s="7" t="s">
        <v>42</v>
      </c>
      <c r="T66" s="7" t="s">
        <v>121</v>
      </c>
      <c r="U66" s="7" t="s">
        <v>44</v>
      </c>
      <c r="V66" s="7" t="s">
        <v>44</v>
      </c>
      <c r="W66" s="7" t="s">
        <v>44</v>
      </c>
      <c r="X66" s="7" t="s">
        <v>78</v>
      </c>
      <c r="Y66" s="7" t="s">
        <v>821</v>
      </c>
      <c r="Z66" s="7" t="s">
        <v>1064</v>
      </c>
      <c r="AA66" s="7"/>
      <c r="AB66" s="29">
        <v>140</v>
      </c>
      <c r="AC66" s="30" t="s">
        <v>220</v>
      </c>
      <c r="AD66" s="31" t="s">
        <v>126</v>
      </c>
      <c r="AE66" s="31" t="s">
        <v>1065</v>
      </c>
      <c r="AF66" s="30">
        <v>500</v>
      </c>
      <c r="AG66" s="32">
        <v>0.65</v>
      </c>
      <c r="AH66" s="32">
        <v>2.3199999999999998</v>
      </c>
      <c r="AI66" s="32">
        <v>0.12</v>
      </c>
      <c r="AJ66" s="32">
        <v>0.112</v>
      </c>
      <c r="AK66" s="32">
        <v>0.26</v>
      </c>
      <c r="AL66" s="32">
        <v>0.06</v>
      </c>
      <c r="AM66" s="32">
        <v>8.0000000000000002E-3</v>
      </c>
      <c r="AN66" s="33">
        <f t="shared" si="16"/>
        <v>232.51101321585904</v>
      </c>
      <c r="AO66" s="33">
        <f t="shared" si="17"/>
        <v>206.45374449339204</v>
      </c>
      <c r="AP66" s="33">
        <f t="shared" si="11"/>
        <v>12.026431718061675</v>
      </c>
      <c r="AQ66" s="33">
        <f t="shared" si="18"/>
        <v>6.0132158590308373</v>
      </c>
      <c r="AR66" s="33">
        <f t="shared" si="13"/>
        <v>11.224669603524228</v>
      </c>
      <c r="AS66" s="33">
        <f t="shared" si="19"/>
        <v>10.422907488986784</v>
      </c>
      <c r="AT66" s="32">
        <f t="shared" si="15"/>
        <v>140</v>
      </c>
    </row>
    <row r="67" spans="1:46" x14ac:dyDescent="0.25">
      <c r="A67" s="7" t="s">
        <v>32</v>
      </c>
      <c r="B67" s="7" t="s">
        <v>1066</v>
      </c>
      <c r="C67" s="7"/>
      <c r="D67" s="7" t="s">
        <v>53</v>
      </c>
      <c r="E67" s="7" t="s">
        <v>1067</v>
      </c>
      <c r="F67" s="7" t="s">
        <v>1056</v>
      </c>
      <c r="G67" s="7" t="s">
        <v>1057</v>
      </c>
      <c r="H67" s="7" t="s">
        <v>116</v>
      </c>
      <c r="I67" s="7" t="s">
        <v>116</v>
      </c>
      <c r="J67" s="7" t="s">
        <v>93</v>
      </c>
      <c r="K67" s="7" t="s">
        <v>73</v>
      </c>
      <c r="L67" s="7" t="s">
        <v>49</v>
      </c>
      <c r="M67" s="7" t="s">
        <v>38</v>
      </c>
      <c r="N67" s="7" t="s">
        <v>117</v>
      </c>
      <c r="O67" s="7" t="s">
        <v>118</v>
      </c>
      <c r="P67" s="7" t="s">
        <v>119</v>
      </c>
      <c r="Q67" s="7" t="s">
        <v>41</v>
      </c>
      <c r="R67" s="7" t="s">
        <v>1068</v>
      </c>
      <c r="S67" s="7" t="s">
        <v>42</v>
      </c>
      <c r="T67" s="7" t="s">
        <v>1069</v>
      </c>
      <c r="U67" s="7" t="s">
        <v>44</v>
      </c>
      <c r="V67" s="7" t="s">
        <v>44</v>
      </c>
      <c r="W67" s="7" t="s">
        <v>44</v>
      </c>
      <c r="X67" s="7" t="s">
        <v>78</v>
      </c>
      <c r="Y67" s="7" t="s">
        <v>1059</v>
      </c>
      <c r="Z67" s="7" t="s">
        <v>1070</v>
      </c>
      <c r="AA67" s="7"/>
      <c r="AB67" s="29">
        <v>99</v>
      </c>
      <c r="AC67" s="30" t="s">
        <v>149</v>
      </c>
      <c r="AD67" s="31" t="s">
        <v>126</v>
      </c>
      <c r="AE67" s="31" t="s">
        <v>1071</v>
      </c>
      <c r="AF67" s="30">
        <v>500</v>
      </c>
      <c r="AG67" s="32">
        <v>0.65</v>
      </c>
      <c r="AH67" s="32">
        <v>2.74</v>
      </c>
      <c r="AI67" s="32">
        <v>0.12</v>
      </c>
      <c r="AJ67" s="32">
        <v>0.192</v>
      </c>
      <c r="AK67" s="32">
        <v>0.26</v>
      </c>
      <c r="AL67" s="32">
        <v>0.06</v>
      </c>
      <c r="AM67" s="32">
        <v>8.0000000000000002E-3</v>
      </c>
      <c r="AN67" s="33">
        <f t="shared" si="16"/>
        <v>194.1839207048458</v>
      </c>
      <c r="AO67" s="33">
        <f t="shared" si="17"/>
        <v>175.75770925110135</v>
      </c>
      <c r="AP67" s="33">
        <f t="shared" si="11"/>
        <v>8.5044052863436121</v>
      </c>
      <c r="AQ67" s="33">
        <f t="shared" si="18"/>
        <v>4.2522026431718061</v>
      </c>
      <c r="AR67" s="33">
        <f t="shared" si="13"/>
        <v>13.60704845814978</v>
      </c>
      <c r="AS67" s="33">
        <f t="shared" si="19"/>
        <v>13.040088105726872</v>
      </c>
      <c r="AT67" s="32">
        <f t="shared" si="15"/>
        <v>99</v>
      </c>
    </row>
    <row r="68" spans="1:46" x14ac:dyDescent="0.25">
      <c r="A68" s="7" t="s">
        <v>32</v>
      </c>
      <c r="B68" s="7" t="s">
        <v>1096</v>
      </c>
      <c r="C68" s="7"/>
      <c r="D68" s="7" t="s">
        <v>53</v>
      </c>
      <c r="E68" s="7" t="s">
        <v>1097</v>
      </c>
      <c r="F68" s="7" t="s">
        <v>1098</v>
      </c>
      <c r="G68" s="7"/>
      <c r="H68" s="7" t="s">
        <v>1099</v>
      </c>
      <c r="I68" s="7" t="s">
        <v>1099</v>
      </c>
      <c r="J68" s="7" t="s">
        <v>36</v>
      </c>
      <c r="K68" s="7" t="s">
        <v>73</v>
      </c>
      <c r="L68" s="7" t="s">
        <v>49</v>
      </c>
      <c r="M68" s="7" t="s">
        <v>38</v>
      </c>
      <c r="N68" s="7" t="s">
        <v>1100</v>
      </c>
      <c r="O68" s="7" t="s">
        <v>1101</v>
      </c>
      <c r="P68" s="7" t="s">
        <v>1102</v>
      </c>
      <c r="Q68" s="7" t="s">
        <v>681</v>
      </c>
      <c r="R68" s="7"/>
      <c r="S68" s="7" t="s">
        <v>42</v>
      </c>
      <c r="T68" s="7" t="s">
        <v>1103</v>
      </c>
      <c r="U68" s="7" t="s">
        <v>44</v>
      </c>
      <c r="V68" s="7" t="s">
        <v>44</v>
      </c>
      <c r="W68" s="7" t="s">
        <v>44</v>
      </c>
      <c r="X68" s="7" t="s">
        <v>98</v>
      </c>
      <c r="Y68" s="7" t="s">
        <v>1104</v>
      </c>
      <c r="Z68" s="7" t="s">
        <v>1105</v>
      </c>
      <c r="AA68" s="7" t="s">
        <v>1106</v>
      </c>
      <c r="AB68" s="29">
        <v>240</v>
      </c>
      <c r="AC68" s="30" t="s">
        <v>1107</v>
      </c>
      <c r="AD68" s="31" t="s">
        <v>69</v>
      </c>
      <c r="AE68" s="31" t="s">
        <v>1108</v>
      </c>
      <c r="AF68" s="30">
        <v>3000</v>
      </c>
      <c r="AG68" s="32">
        <v>0.65</v>
      </c>
      <c r="AH68" s="32">
        <v>2.3199999999999998</v>
      </c>
      <c r="AI68" s="32">
        <v>0.12</v>
      </c>
      <c r="AJ68" s="32">
        <v>8.7999999999999995E-2</v>
      </c>
      <c r="AK68" s="32">
        <v>0.26</v>
      </c>
      <c r="AL68" s="32">
        <v>0.06</v>
      </c>
      <c r="AM68" s="32">
        <v>8.0000000000000002E-3</v>
      </c>
      <c r="AN68" s="33">
        <f t="shared" si="16"/>
        <v>2391.5418502202642</v>
      </c>
      <c r="AO68" s="33">
        <f t="shared" si="17"/>
        <v>2123.5242290748893</v>
      </c>
      <c r="AP68" s="33">
        <f t="shared" si="11"/>
        <v>123.70044052863436</v>
      </c>
      <c r="AQ68" s="33">
        <f t="shared" si="18"/>
        <v>61.85022026431718</v>
      </c>
      <c r="AR68" s="33">
        <f t="shared" si="13"/>
        <v>90.713656387665196</v>
      </c>
      <c r="AS68" s="33">
        <f t="shared" si="19"/>
        <v>82.466960352422888</v>
      </c>
      <c r="AT68" s="32">
        <f t="shared" si="15"/>
        <v>240</v>
      </c>
    </row>
    <row r="69" spans="1:46" x14ac:dyDescent="0.25">
      <c r="A69" s="7" t="s">
        <v>32</v>
      </c>
      <c r="B69" s="7" t="s">
        <v>1109</v>
      </c>
      <c r="C69" s="7"/>
      <c r="D69" s="7" t="s">
        <v>53</v>
      </c>
      <c r="E69" s="7" t="s">
        <v>1110</v>
      </c>
      <c r="F69" s="7" t="s">
        <v>1098</v>
      </c>
      <c r="G69" s="7"/>
      <c r="H69" s="7" t="s">
        <v>1099</v>
      </c>
      <c r="I69" s="7" t="s">
        <v>1099</v>
      </c>
      <c r="J69" s="7" t="s">
        <v>36</v>
      </c>
      <c r="K69" s="7" t="s">
        <v>73</v>
      </c>
      <c r="L69" s="7" t="s">
        <v>49</v>
      </c>
      <c r="M69" s="7" t="s">
        <v>38</v>
      </c>
      <c r="N69" s="7" t="s">
        <v>1100</v>
      </c>
      <c r="O69" s="7" t="s">
        <v>1101</v>
      </c>
      <c r="P69" s="7" t="s">
        <v>1102</v>
      </c>
      <c r="Q69" s="7" t="s">
        <v>681</v>
      </c>
      <c r="R69" s="7"/>
      <c r="S69" s="7" t="s">
        <v>42</v>
      </c>
      <c r="T69" s="7" t="s">
        <v>1111</v>
      </c>
      <c r="U69" s="7" t="s">
        <v>44</v>
      </c>
      <c r="V69" s="7" t="s">
        <v>44</v>
      </c>
      <c r="W69" s="7" t="s">
        <v>44</v>
      </c>
      <c r="X69" s="7" t="s">
        <v>78</v>
      </c>
      <c r="Y69" s="7" t="s">
        <v>1112</v>
      </c>
      <c r="Z69" s="7" t="s">
        <v>1113</v>
      </c>
      <c r="AA69" s="7" t="s">
        <v>1114</v>
      </c>
      <c r="AB69" s="29">
        <v>225</v>
      </c>
      <c r="AC69" s="30" t="s">
        <v>1115</v>
      </c>
      <c r="AD69" s="31" t="s">
        <v>49</v>
      </c>
      <c r="AE69" s="31" t="s">
        <v>1116</v>
      </c>
      <c r="AF69" s="30">
        <v>3000</v>
      </c>
      <c r="AG69" s="32">
        <v>0.65</v>
      </c>
      <c r="AH69" s="32">
        <v>2.3199999999999998</v>
      </c>
      <c r="AI69" s="32">
        <v>0.12</v>
      </c>
      <c r="AJ69" s="32">
        <v>8.7999999999999995E-2</v>
      </c>
      <c r="AK69" s="32">
        <v>0.26</v>
      </c>
      <c r="AL69" s="32">
        <v>0.06</v>
      </c>
      <c r="AM69" s="32">
        <v>8.0000000000000002E-3</v>
      </c>
      <c r="AN69" s="33">
        <f t="shared" si="16"/>
        <v>2242.0704845814976</v>
      </c>
      <c r="AO69" s="33">
        <f t="shared" si="17"/>
        <v>1990.8039647577091</v>
      </c>
      <c r="AP69" s="33">
        <f t="shared" si="11"/>
        <v>115.96916299559471</v>
      </c>
      <c r="AQ69" s="33">
        <f t="shared" si="18"/>
        <v>57.984581497797357</v>
      </c>
      <c r="AR69" s="33">
        <f t="shared" si="13"/>
        <v>85.044052863436121</v>
      </c>
      <c r="AS69" s="33">
        <f t="shared" si="19"/>
        <v>77.312775330396462</v>
      </c>
      <c r="AT69" s="32">
        <f t="shared" si="15"/>
        <v>225</v>
      </c>
    </row>
    <row r="70" spans="1:46" x14ac:dyDescent="0.25">
      <c r="A70" s="7" t="s">
        <v>32</v>
      </c>
      <c r="B70" s="7" t="s">
        <v>1117</v>
      </c>
      <c r="C70" s="7"/>
      <c r="D70" s="7" t="s">
        <v>53</v>
      </c>
      <c r="E70" s="7" t="s">
        <v>1118</v>
      </c>
      <c r="F70" s="7" t="s">
        <v>1098</v>
      </c>
      <c r="G70" s="7"/>
      <c r="H70" s="7" t="s">
        <v>1099</v>
      </c>
      <c r="I70" s="7" t="s">
        <v>1099</v>
      </c>
      <c r="J70" s="7" t="s">
        <v>36</v>
      </c>
      <c r="K70" s="7" t="s">
        <v>73</v>
      </c>
      <c r="L70" s="7" t="s">
        <v>49</v>
      </c>
      <c r="M70" s="7" t="s">
        <v>38</v>
      </c>
      <c r="N70" s="7" t="s">
        <v>1100</v>
      </c>
      <c r="O70" s="7" t="s">
        <v>1101</v>
      </c>
      <c r="P70" s="7" t="s">
        <v>1102</v>
      </c>
      <c r="Q70" s="7" t="s">
        <v>681</v>
      </c>
      <c r="R70" s="7"/>
      <c r="S70" s="7" t="s">
        <v>42</v>
      </c>
      <c r="T70" s="7" t="s">
        <v>1119</v>
      </c>
      <c r="U70" s="7" t="s">
        <v>44</v>
      </c>
      <c r="V70" s="7" t="s">
        <v>44</v>
      </c>
      <c r="W70" s="7" t="s">
        <v>44</v>
      </c>
      <c r="X70" s="7" t="s">
        <v>78</v>
      </c>
      <c r="Y70" s="7" t="s">
        <v>1120</v>
      </c>
      <c r="Z70" s="7" t="s">
        <v>1121</v>
      </c>
      <c r="AA70" s="7" t="s">
        <v>1122</v>
      </c>
      <c r="AB70" s="29">
        <v>225</v>
      </c>
      <c r="AC70" s="30" t="s">
        <v>220</v>
      </c>
      <c r="AD70" s="31" t="s">
        <v>126</v>
      </c>
      <c r="AE70" s="31" t="s">
        <v>1123</v>
      </c>
      <c r="AF70" s="30">
        <v>3000</v>
      </c>
      <c r="AG70" s="32">
        <v>0.65</v>
      </c>
      <c r="AH70" s="32">
        <v>2.3199999999999998</v>
      </c>
      <c r="AI70" s="32">
        <v>0.12</v>
      </c>
      <c r="AJ70" s="32">
        <v>8.7999999999999995E-2</v>
      </c>
      <c r="AK70" s="32">
        <v>0.26</v>
      </c>
      <c r="AL70" s="32">
        <v>0.06</v>
      </c>
      <c r="AM70" s="32">
        <v>8.0000000000000002E-3</v>
      </c>
      <c r="AN70" s="33">
        <f t="shared" si="16"/>
        <v>2242.0704845814976</v>
      </c>
      <c r="AO70" s="33">
        <f t="shared" si="17"/>
        <v>1990.8039647577091</v>
      </c>
      <c r="AP70" s="33">
        <f t="shared" si="11"/>
        <v>115.96916299559471</v>
      </c>
      <c r="AQ70" s="33">
        <f t="shared" si="18"/>
        <v>57.984581497797357</v>
      </c>
      <c r="AR70" s="33">
        <f t="shared" si="13"/>
        <v>85.044052863436121</v>
      </c>
      <c r="AS70" s="33">
        <f t="shared" si="19"/>
        <v>77.312775330396462</v>
      </c>
      <c r="AT70" s="32">
        <f t="shared" si="15"/>
        <v>225</v>
      </c>
    </row>
    <row r="71" spans="1:46" x14ac:dyDescent="0.25">
      <c r="A71" s="7" t="s">
        <v>32</v>
      </c>
      <c r="B71" s="7" t="s">
        <v>1124</v>
      </c>
      <c r="C71" s="7"/>
      <c r="D71" s="7" t="s">
        <v>53</v>
      </c>
      <c r="E71" s="7" t="s">
        <v>1125</v>
      </c>
      <c r="F71" s="7" t="s">
        <v>1098</v>
      </c>
      <c r="G71" s="7"/>
      <c r="H71" s="7" t="s">
        <v>1099</v>
      </c>
      <c r="I71" s="7" t="s">
        <v>1099</v>
      </c>
      <c r="J71" s="7" t="s">
        <v>36</v>
      </c>
      <c r="K71" s="7" t="s">
        <v>73</v>
      </c>
      <c r="L71" s="7" t="s">
        <v>49</v>
      </c>
      <c r="M71" s="7" t="s">
        <v>38</v>
      </c>
      <c r="N71" s="7" t="s">
        <v>1100</v>
      </c>
      <c r="O71" s="7" t="s">
        <v>1101</v>
      </c>
      <c r="P71" s="7" t="s">
        <v>1102</v>
      </c>
      <c r="Q71" s="7" t="s">
        <v>681</v>
      </c>
      <c r="R71" s="7"/>
      <c r="S71" s="7" t="s">
        <v>42</v>
      </c>
      <c r="T71" s="7" t="s">
        <v>1126</v>
      </c>
      <c r="U71" s="7" t="s">
        <v>44</v>
      </c>
      <c r="V71" s="7" t="s">
        <v>44</v>
      </c>
      <c r="W71" s="7" t="s">
        <v>44</v>
      </c>
      <c r="X71" s="7" t="s">
        <v>78</v>
      </c>
      <c r="Y71" s="7" t="s">
        <v>1127</v>
      </c>
      <c r="Z71" s="7" t="s">
        <v>1128</v>
      </c>
      <c r="AA71" s="7" t="s">
        <v>1129</v>
      </c>
      <c r="AB71" s="29">
        <v>173</v>
      </c>
      <c r="AC71" s="30" t="s">
        <v>149</v>
      </c>
      <c r="AD71" s="31" t="s">
        <v>126</v>
      </c>
      <c r="AE71" s="31" t="s">
        <v>1130</v>
      </c>
      <c r="AF71" s="30">
        <v>3000</v>
      </c>
      <c r="AG71" s="32">
        <v>0.65</v>
      </c>
      <c r="AH71" s="32">
        <v>2.3199999999999998</v>
      </c>
      <c r="AI71" s="32">
        <v>0.12</v>
      </c>
      <c r="AJ71" s="32">
        <v>0.112</v>
      </c>
      <c r="AK71" s="32">
        <v>0.26</v>
      </c>
      <c r="AL71" s="32">
        <v>0.06</v>
      </c>
      <c r="AM71" s="32">
        <v>8.0000000000000002E-3</v>
      </c>
      <c r="AN71" s="33">
        <f t="shared" si="16"/>
        <v>1723.9030837004404</v>
      </c>
      <c r="AO71" s="33">
        <f t="shared" si="17"/>
        <v>1530.7070484581495</v>
      </c>
      <c r="AP71" s="33">
        <f t="shared" si="11"/>
        <v>89.167400881057276</v>
      </c>
      <c r="AQ71" s="33">
        <f t="shared" si="18"/>
        <v>44.583700440528638</v>
      </c>
      <c r="AR71" s="33">
        <f t="shared" si="13"/>
        <v>83.222907488986792</v>
      </c>
      <c r="AS71" s="33">
        <f t="shared" si="19"/>
        <v>77.278414096916308</v>
      </c>
      <c r="AT71" s="32">
        <f t="shared" si="15"/>
        <v>173</v>
      </c>
    </row>
    <row r="72" spans="1:46" x14ac:dyDescent="0.25">
      <c r="A72" s="7" t="s">
        <v>32</v>
      </c>
      <c r="B72" s="7" t="s">
        <v>649</v>
      </c>
      <c r="C72" s="7" t="s">
        <v>52</v>
      </c>
      <c r="D72" s="7" t="s">
        <v>53</v>
      </c>
      <c r="E72" s="7" t="s">
        <v>650</v>
      </c>
      <c r="F72" s="7" t="s">
        <v>1168</v>
      </c>
      <c r="G72" s="7" t="s">
        <v>1169</v>
      </c>
      <c r="H72" s="7" t="s">
        <v>454</v>
      </c>
      <c r="I72" s="7" t="s">
        <v>454</v>
      </c>
      <c r="J72" s="7" t="s">
        <v>58</v>
      </c>
      <c r="K72" s="7" t="s">
        <v>73</v>
      </c>
      <c r="L72" s="7" t="s">
        <v>49</v>
      </c>
      <c r="M72" s="7" t="s">
        <v>38</v>
      </c>
      <c r="N72" s="7" t="s">
        <v>455</v>
      </c>
      <c r="O72" s="7" t="s">
        <v>456</v>
      </c>
      <c r="P72" s="7" t="s">
        <v>457</v>
      </c>
      <c r="Q72" s="7" t="s">
        <v>41</v>
      </c>
      <c r="R72" s="7" t="s">
        <v>458</v>
      </c>
      <c r="S72" s="7" t="s">
        <v>42</v>
      </c>
      <c r="T72" s="7" t="s">
        <v>459</v>
      </c>
      <c r="U72" s="7" t="s">
        <v>44</v>
      </c>
      <c r="V72" s="7" t="s">
        <v>44</v>
      </c>
      <c r="W72" s="7" t="s">
        <v>44</v>
      </c>
      <c r="X72" s="7" t="s">
        <v>78</v>
      </c>
      <c r="Y72" s="7" t="s">
        <v>651</v>
      </c>
      <c r="Z72" s="7" t="s">
        <v>652</v>
      </c>
      <c r="AA72" s="7"/>
      <c r="AB72" s="29">
        <v>225</v>
      </c>
      <c r="AC72" s="30" t="s">
        <v>152</v>
      </c>
      <c r="AD72" s="31" t="s">
        <v>49</v>
      </c>
      <c r="AE72" s="31" t="s">
        <v>81</v>
      </c>
      <c r="AF72" s="30">
        <v>120</v>
      </c>
      <c r="AG72" s="32"/>
      <c r="AH72" s="32"/>
      <c r="AI72" s="32"/>
      <c r="AJ72" s="32"/>
      <c r="AK72" s="32"/>
      <c r="AL72" s="32"/>
      <c r="AM72" s="32"/>
      <c r="AN72" s="32"/>
      <c r="AO72" s="33"/>
      <c r="AP72" s="33"/>
      <c r="AQ72" s="33"/>
      <c r="AR72" s="33">
        <f t="shared" si="13"/>
        <v>0</v>
      </c>
      <c r="AS72" s="33"/>
      <c r="AT72" s="32" t="str">
        <f t="shared" si="15"/>
        <v/>
      </c>
    </row>
    <row r="73" spans="1:46" x14ac:dyDescent="0.25">
      <c r="A73" s="7" t="s">
        <v>32</v>
      </c>
      <c r="B73" s="7" t="s">
        <v>452</v>
      </c>
      <c r="C73" s="7" t="s">
        <v>52</v>
      </c>
      <c r="D73" s="7" t="s">
        <v>53</v>
      </c>
      <c r="E73" s="7" t="s">
        <v>453</v>
      </c>
      <c r="F73" s="7" t="s">
        <v>1168</v>
      </c>
      <c r="G73" s="7" t="s">
        <v>1169</v>
      </c>
      <c r="H73" s="7" t="s">
        <v>454</v>
      </c>
      <c r="I73" s="7" t="s">
        <v>454</v>
      </c>
      <c r="J73" s="7" t="s">
        <v>58</v>
      </c>
      <c r="K73" s="7" t="s">
        <v>73</v>
      </c>
      <c r="L73" s="7" t="s">
        <v>49</v>
      </c>
      <c r="M73" s="7" t="s">
        <v>38</v>
      </c>
      <c r="N73" s="7" t="s">
        <v>455</v>
      </c>
      <c r="O73" s="7" t="s">
        <v>456</v>
      </c>
      <c r="P73" s="7" t="s">
        <v>457</v>
      </c>
      <c r="Q73" s="7" t="s">
        <v>41</v>
      </c>
      <c r="R73" s="7" t="s">
        <v>458</v>
      </c>
      <c r="S73" s="7" t="s">
        <v>42</v>
      </c>
      <c r="T73" s="7" t="s">
        <v>459</v>
      </c>
      <c r="U73" s="7" t="s">
        <v>44</v>
      </c>
      <c r="V73" s="7" t="s">
        <v>44</v>
      </c>
      <c r="W73" s="7" t="s">
        <v>44</v>
      </c>
      <c r="X73" s="7" t="s">
        <v>78</v>
      </c>
      <c r="Y73" s="7" t="s">
        <v>460</v>
      </c>
      <c r="Z73" s="7" t="s">
        <v>461</v>
      </c>
      <c r="AA73" s="7"/>
      <c r="AB73" s="29">
        <v>190</v>
      </c>
      <c r="AC73" s="30" t="s">
        <v>115</v>
      </c>
      <c r="AD73" s="31" t="s">
        <v>44</v>
      </c>
      <c r="AE73" s="31" t="s">
        <v>81</v>
      </c>
      <c r="AF73" s="30">
        <v>250</v>
      </c>
      <c r="AG73" s="32"/>
      <c r="AH73" s="32"/>
      <c r="AI73" s="32"/>
      <c r="AJ73" s="32"/>
      <c r="AK73" s="32"/>
      <c r="AL73" s="32"/>
      <c r="AM73" s="32"/>
      <c r="AN73" s="32"/>
      <c r="AO73" s="33"/>
      <c r="AP73" s="33"/>
      <c r="AQ73" s="33"/>
      <c r="AR73" s="33">
        <f t="shared" si="13"/>
        <v>0</v>
      </c>
      <c r="AS73" s="33"/>
      <c r="AT73" s="32" t="str">
        <f t="shared" si="15"/>
        <v/>
      </c>
    </row>
    <row r="74" spans="1:46" x14ac:dyDescent="0.25">
      <c r="A74" s="7" t="s">
        <v>32</v>
      </c>
      <c r="B74" s="7" t="s">
        <v>1170</v>
      </c>
      <c r="C74" s="7"/>
      <c r="D74" s="7" t="s">
        <v>53</v>
      </c>
      <c r="E74" s="7" t="s">
        <v>1171</v>
      </c>
      <c r="F74" s="7" t="s">
        <v>1172</v>
      </c>
      <c r="G74" s="7" t="s">
        <v>1173</v>
      </c>
      <c r="H74" s="7" t="s">
        <v>1174</v>
      </c>
      <c r="I74" s="7" t="s">
        <v>1174</v>
      </c>
      <c r="J74" s="7" t="s">
        <v>36</v>
      </c>
      <c r="K74" s="7" t="s">
        <v>73</v>
      </c>
      <c r="L74" s="7" t="s">
        <v>49</v>
      </c>
      <c r="M74" s="7" t="s">
        <v>38</v>
      </c>
      <c r="N74" s="7" t="s">
        <v>1175</v>
      </c>
      <c r="O74" s="7" t="s">
        <v>1174</v>
      </c>
      <c r="P74" s="7" t="s">
        <v>1176</v>
      </c>
      <c r="Q74" s="7" t="s">
        <v>159</v>
      </c>
      <c r="R74" s="7" t="s">
        <v>86</v>
      </c>
      <c r="S74" s="7"/>
      <c r="T74" s="7" t="s">
        <v>178</v>
      </c>
      <c r="U74" s="7" t="s">
        <v>44</v>
      </c>
      <c r="V74" s="7" t="s">
        <v>44</v>
      </c>
      <c r="W74" s="7" t="s">
        <v>44</v>
      </c>
      <c r="X74" s="7" t="s">
        <v>78</v>
      </c>
      <c r="Y74" s="7" t="s">
        <v>1177</v>
      </c>
      <c r="Z74" s="7" t="s">
        <v>81</v>
      </c>
      <c r="AA74" s="7"/>
      <c r="AB74" s="29"/>
      <c r="AC74" s="30"/>
      <c r="AD74" s="31" t="s">
        <v>44</v>
      </c>
      <c r="AE74" s="31" t="s">
        <v>81</v>
      </c>
      <c r="AF74" s="30"/>
      <c r="AG74" s="32"/>
      <c r="AH74" s="32"/>
      <c r="AI74" s="32"/>
      <c r="AJ74" s="32"/>
      <c r="AK74" s="32"/>
      <c r="AL74" s="32"/>
      <c r="AM74" s="32"/>
      <c r="AN74" s="32"/>
      <c r="AO74" s="33"/>
      <c r="AP74" s="33"/>
      <c r="AQ74" s="33"/>
      <c r="AR74" s="33">
        <f t="shared" si="13"/>
        <v>0</v>
      </c>
      <c r="AS74" s="33"/>
      <c r="AT74" s="32" t="str">
        <f t="shared" si="15"/>
        <v/>
      </c>
    </row>
    <row r="75" spans="1:46" x14ac:dyDescent="0.25">
      <c r="A75" s="7" t="s">
        <v>32</v>
      </c>
      <c r="B75" s="7" t="s">
        <v>1178</v>
      </c>
      <c r="C75" s="7"/>
      <c r="D75" s="7" t="s">
        <v>53</v>
      </c>
      <c r="E75" s="7" t="s">
        <v>1179</v>
      </c>
      <c r="F75" s="7" t="s">
        <v>1172</v>
      </c>
      <c r="G75" s="7" t="s">
        <v>1173</v>
      </c>
      <c r="H75" s="7" t="s">
        <v>1174</v>
      </c>
      <c r="I75" s="7" t="s">
        <v>1174</v>
      </c>
      <c r="J75" s="7" t="s">
        <v>36</v>
      </c>
      <c r="K75" s="7" t="s">
        <v>73</v>
      </c>
      <c r="L75" s="7" t="s">
        <v>49</v>
      </c>
      <c r="M75" s="7" t="s">
        <v>38</v>
      </c>
      <c r="N75" s="7" t="s">
        <v>1175</v>
      </c>
      <c r="O75" s="7" t="s">
        <v>1174</v>
      </c>
      <c r="P75" s="7" t="s">
        <v>1176</v>
      </c>
      <c r="Q75" s="7" t="s">
        <v>159</v>
      </c>
      <c r="R75" s="7"/>
      <c r="S75" s="7"/>
      <c r="T75" s="7" t="s">
        <v>178</v>
      </c>
      <c r="U75" s="7" t="s">
        <v>44</v>
      </c>
      <c r="V75" s="7" t="s">
        <v>44</v>
      </c>
      <c r="W75" s="7" t="s">
        <v>44</v>
      </c>
      <c r="X75" s="7" t="s">
        <v>160</v>
      </c>
      <c r="Y75" s="7" t="s">
        <v>161</v>
      </c>
      <c r="Z75" s="7" t="s">
        <v>1180</v>
      </c>
      <c r="AA75" s="7"/>
      <c r="AB75" s="29"/>
      <c r="AC75" s="30"/>
      <c r="AD75" s="31" t="s">
        <v>44</v>
      </c>
      <c r="AE75" s="31" t="s">
        <v>81</v>
      </c>
      <c r="AF75" s="30"/>
      <c r="AG75" s="32"/>
      <c r="AH75" s="32"/>
      <c r="AI75" s="32"/>
      <c r="AJ75" s="32"/>
      <c r="AK75" s="32"/>
      <c r="AL75" s="32"/>
      <c r="AM75" s="32"/>
      <c r="AN75" s="32"/>
      <c r="AO75" s="33"/>
      <c r="AP75" s="33"/>
      <c r="AQ75" s="33"/>
      <c r="AR75" s="33">
        <f t="shared" si="13"/>
        <v>0</v>
      </c>
      <c r="AS75" s="33"/>
      <c r="AT75" s="32" t="str">
        <f t="shared" si="15"/>
        <v/>
      </c>
    </row>
    <row r="76" spans="1:46" x14ac:dyDescent="0.25">
      <c r="A76" s="7" t="s">
        <v>32</v>
      </c>
      <c r="B76" s="7" t="s">
        <v>1181</v>
      </c>
      <c r="C76" s="7"/>
      <c r="D76" s="7" t="s">
        <v>53</v>
      </c>
      <c r="E76" s="7" t="s">
        <v>1182</v>
      </c>
      <c r="F76" s="7" t="s">
        <v>1172</v>
      </c>
      <c r="G76" s="7" t="s">
        <v>1173</v>
      </c>
      <c r="H76" s="7" t="s">
        <v>1174</v>
      </c>
      <c r="I76" s="7" t="s">
        <v>1174</v>
      </c>
      <c r="J76" s="7" t="s">
        <v>36</v>
      </c>
      <c r="K76" s="7" t="s">
        <v>73</v>
      </c>
      <c r="L76" s="7" t="s">
        <v>49</v>
      </c>
      <c r="M76" s="7" t="s">
        <v>38</v>
      </c>
      <c r="N76" s="7" t="s">
        <v>1175</v>
      </c>
      <c r="O76" s="7" t="s">
        <v>1174</v>
      </c>
      <c r="P76" s="7" t="s">
        <v>1176</v>
      </c>
      <c r="Q76" s="7" t="s">
        <v>159</v>
      </c>
      <c r="R76" s="7"/>
      <c r="S76" s="7" t="s">
        <v>1183</v>
      </c>
      <c r="T76" s="7" t="s">
        <v>1184</v>
      </c>
      <c r="U76" s="7" t="s">
        <v>44</v>
      </c>
      <c r="V76" s="7" t="s">
        <v>44</v>
      </c>
      <c r="W76" s="7" t="s">
        <v>44</v>
      </c>
      <c r="X76" s="7" t="s">
        <v>78</v>
      </c>
      <c r="Y76" s="7" t="s">
        <v>81</v>
      </c>
      <c r="Z76" s="7" t="s">
        <v>81</v>
      </c>
      <c r="AA76" s="7"/>
      <c r="AB76" s="21"/>
      <c r="AC76" s="22"/>
      <c r="AD76" s="23" t="s">
        <v>44</v>
      </c>
      <c r="AE76" s="23" t="s">
        <v>81</v>
      </c>
      <c r="AF76" s="30"/>
      <c r="AG76" s="32"/>
      <c r="AH76" s="32"/>
      <c r="AI76" s="32"/>
      <c r="AJ76" s="32"/>
      <c r="AK76" s="32"/>
      <c r="AL76" s="32"/>
      <c r="AM76" s="32"/>
      <c r="AN76" s="58"/>
      <c r="AO76" s="59"/>
      <c r="AP76" s="59"/>
      <c r="AQ76" s="59"/>
      <c r="AR76" s="59">
        <f t="shared" si="13"/>
        <v>0</v>
      </c>
      <c r="AS76" s="59"/>
      <c r="AT76" s="32" t="str">
        <f t="shared" si="15"/>
        <v/>
      </c>
    </row>
    <row r="77" spans="1:46" x14ac:dyDescent="0.25">
      <c r="A77" s="108" t="s">
        <v>1414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8"/>
      <c r="AC77" s="19"/>
      <c r="AD77" s="17"/>
      <c r="AE77" s="109"/>
      <c r="AF77" s="103" t="s">
        <v>1409</v>
      </c>
      <c r="AG77" s="91">
        <f>COUNT(AG30:AG76)</f>
        <v>41</v>
      </c>
      <c r="AH77" s="20"/>
      <c r="AI77" s="20"/>
      <c r="AJ77" s="101" t="s">
        <v>1415</v>
      </c>
      <c r="AK77" s="20"/>
      <c r="AL77" s="20"/>
      <c r="AM77" s="20"/>
      <c r="AN77" s="99">
        <f t="shared" ref="AN77:AS77" si="20">SUM(AN30:AN70)/2000</f>
        <v>30.273525578193841</v>
      </c>
      <c r="AO77" s="99">
        <f t="shared" si="20"/>
        <v>28.349225633259902</v>
      </c>
      <c r="AP77" s="99">
        <f t="shared" si="20"/>
        <v>2.7483166850220266</v>
      </c>
      <c r="AQ77" s="99">
        <f t="shared" si="20"/>
        <v>2.2816116740088095</v>
      </c>
      <c r="AR77" s="99">
        <f t="shared" si="20"/>
        <v>1.1760575275330398</v>
      </c>
      <c r="AS77" s="99">
        <f t="shared" si="20"/>
        <v>1.117020060572687</v>
      </c>
      <c r="AT77" s="100">
        <f>MEDIAN(AT30:AT76)</f>
        <v>113</v>
      </c>
    </row>
    <row r="78" spans="1:46" s="8" customFormat="1" x14ac:dyDescent="0.25">
      <c r="A78" s="67" t="s">
        <v>1332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8"/>
      <c r="AC78" s="79"/>
      <c r="AD78" s="80"/>
      <c r="AE78" s="80"/>
      <c r="AF78" s="79"/>
    </row>
    <row r="79" spans="1:46" ht="25.5" x14ac:dyDescent="0.25">
      <c r="A79" s="4" t="s">
        <v>32</v>
      </c>
      <c r="B79" s="4" t="s">
        <v>51</v>
      </c>
      <c r="C79" s="4" t="s">
        <v>52</v>
      </c>
      <c r="D79" s="4" t="s">
        <v>53</v>
      </c>
      <c r="E79" s="4" t="s">
        <v>54</v>
      </c>
      <c r="F79" s="4" t="s">
        <v>55</v>
      </c>
      <c r="G79" s="4" t="s">
        <v>56</v>
      </c>
      <c r="H79" s="4" t="s">
        <v>57</v>
      </c>
      <c r="I79" s="4" t="s">
        <v>57</v>
      </c>
      <c r="J79" s="4" t="s">
        <v>58</v>
      </c>
      <c r="K79" s="4" t="s">
        <v>59</v>
      </c>
      <c r="L79" s="4" t="s">
        <v>44</v>
      </c>
      <c r="M79" s="4" t="s">
        <v>38</v>
      </c>
      <c r="N79" s="4" t="s">
        <v>60</v>
      </c>
      <c r="O79" s="4" t="s">
        <v>57</v>
      </c>
      <c r="P79" s="4" t="s">
        <v>61</v>
      </c>
      <c r="Q79" s="4" t="s">
        <v>62</v>
      </c>
      <c r="R79" s="4" t="s">
        <v>63</v>
      </c>
      <c r="S79" s="4" t="s">
        <v>42</v>
      </c>
      <c r="T79" s="4" t="s">
        <v>64</v>
      </c>
      <c r="U79" s="4" t="s">
        <v>44</v>
      </c>
      <c r="V79" s="4" t="s">
        <v>49</v>
      </c>
      <c r="W79" s="4" t="s">
        <v>44</v>
      </c>
      <c r="X79" s="4" t="s">
        <v>65</v>
      </c>
      <c r="Y79" s="4" t="s">
        <v>66</v>
      </c>
      <c r="Z79" s="4" t="s">
        <v>67</v>
      </c>
      <c r="AA79" s="4"/>
      <c r="AB79" s="41">
        <v>336</v>
      </c>
      <c r="AC79" s="42" t="s">
        <v>68</v>
      </c>
      <c r="AD79" s="43" t="s">
        <v>69</v>
      </c>
      <c r="AE79" s="43" t="s">
        <v>70</v>
      </c>
      <c r="AF79" s="42">
        <v>5</v>
      </c>
      <c r="AG79" s="44"/>
      <c r="AH79" s="44"/>
      <c r="AI79" s="44"/>
      <c r="AJ79" s="44"/>
      <c r="AK79" s="44"/>
      <c r="AL79" s="44"/>
      <c r="AM79" s="44"/>
      <c r="AN79" s="44"/>
      <c r="AO79" s="45"/>
      <c r="AP79" s="45"/>
      <c r="AQ79" s="45"/>
      <c r="AR79" s="45"/>
      <c r="AS79" s="45"/>
      <c r="AT79" s="37" t="str">
        <f t="shared" ref="AT79:AT125" si="21">IF(AS79&gt;0,AB79,"")</f>
        <v/>
      </c>
    </row>
    <row r="80" spans="1:46" ht="25.5" x14ac:dyDescent="0.25">
      <c r="A80" s="4" t="s">
        <v>32</v>
      </c>
      <c r="B80" s="4" t="s">
        <v>122</v>
      </c>
      <c r="C80" s="4" t="s">
        <v>86</v>
      </c>
      <c r="D80" s="4" t="s">
        <v>53</v>
      </c>
      <c r="E80" s="4" t="s">
        <v>103</v>
      </c>
      <c r="F80" s="4" t="s">
        <v>123</v>
      </c>
      <c r="G80" s="4" t="s">
        <v>124</v>
      </c>
      <c r="H80" s="4" t="s">
        <v>104</v>
      </c>
      <c r="I80" s="4" t="s">
        <v>92</v>
      </c>
      <c r="J80" s="4" t="s">
        <v>93</v>
      </c>
      <c r="K80" s="4" t="s">
        <v>94</v>
      </c>
      <c r="L80" s="4" t="s">
        <v>44</v>
      </c>
      <c r="M80" s="4" t="s">
        <v>38</v>
      </c>
      <c r="N80" s="4" t="s">
        <v>105</v>
      </c>
      <c r="O80" s="4" t="s">
        <v>104</v>
      </c>
      <c r="P80" s="4" t="s">
        <v>96</v>
      </c>
      <c r="Q80" s="4" t="s">
        <v>41</v>
      </c>
      <c r="R80" s="4" t="s">
        <v>125</v>
      </c>
      <c r="S80" s="4" t="s">
        <v>42</v>
      </c>
      <c r="T80" s="4" t="s">
        <v>106</v>
      </c>
      <c r="U80" s="4" t="s">
        <v>44</v>
      </c>
      <c r="V80" s="4" t="s">
        <v>44</v>
      </c>
      <c r="W80" s="4" t="s">
        <v>44</v>
      </c>
      <c r="X80" s="4" t="s">
        <v>98</v>
      </c>
      <c r="Y80" s="4" t="s">
        <v>99</v>
      </c>
      <c r="Z80" s="4" t="s">
        <v>107</v>
      </c>
      <c r="AA80" s="4"/>
      <c r="AB80" s="34">
        <v>133</v>
      </c>
      <c r="AC80" s="35" t="s">
        <v>101</v>
      </c>
      <c r="AD80" s="36" t="s">
        <v>126</v>
      </c>
      <c r="AE80" s="36" t="s">
        <v>108</v>
      </c>
      <c r="AF80" s="35">
        <v>650</v>
      </c>
      <c r="AG80" s="37">
        <v>0.65</v>
      </c>
      <c r="AH80" s="37">
        <v>2.3199999999999998</v>
      </c>
      <c r="AI80" s="37">
        <v>0.12</v>
      </c>
      <c r="AJ80" s="37">
        <v>0.112</v>
      </c>
      <c r="AK80" s="37">
        <v>0.26</v>
      </c>
      <c r="AL80" s="37">
        <v>0.06</v>
      </c>
      <c r="AM80" s="37">
        <v>8.0000000000000002E-3</v>
      </c>
      <c r="AN80" s="38">
        <f>$AB80*$AF80*$AG80*AH80/454</f>
        <v>287.15110132158588</v>
      </c>
      <c r="AO80" s="38">
        <f t="shared" ref="AO80:AO92" si="22">$AB80*$AF80*$AG80*(AH80-AK80)/454</f>
        <v>254.97037444933915</v>
      </c>
      <c r="AP80" s="38">
        <f t="shared" ref="AP80:AP92" si="23">$AB80*$AF80*$AG80*AI80/454</f>
        <v>14.852643171806166</v>
      </c>
      <c r="AQ80" s="38">
        <f t="shared" ref="AQ80:AQ92" si="24">$AB80*$AF80*$AG80*(AI80-AL80)/454</f>
        <v>7.4263215859030831</v>
      </c>
      <c r="AR80" s="38">
        <f t="shared" ref="AR80:AR125" si="25">$AB80*$AF80*$AG80*AJ80/454</f>
        <v>13.862466960352425</v>
      </c>
      <c r="AS80" s="38">
        <f t="shared" ref="AS80:AS92" si="26">$AB80*$AF80*$AG80*(AJ80-AM80)/454</f>
        <v>12.87229074889868</v>
      </c>
      <c r="AT80" s="37">
        <f t="shared" si="21"/>
        <v>133</v>
      </c>
    </row>
    <row r="81" spans="1:46" ht="25.5" x14ac:dyDescent="0.25">
      <c r="A81" s="4" t="s">
        <v>32</v>
      </c>
      <c r="B81" s="4" t="s">
        <v>127</v>
      </c>
      <c r="C81" s="4" t="s">
        <v>86</v>
      </c>
      <c r="D81" s="4" t="s">
        <v>53</v>
      </c>
      <c r="E81" s="4" t="s">
        <v>109</v>
      </c>
      <c r="F81" s="4" t="s">
        <v>123</v>
      </c>
      <c r="G81" s="4" t="s">
        <v>124</v>
      </c>
      <c r="H81" s="4" t="s">
        <v>104</v>
      </c>
      <c r="I81" s="4" t="s">
        <v>92</v>
      </c>
      <c r="J81" s="4" t="s">
        <v>93</v>
      </c>
      <c r="K81" s="4" t="s">
        <v>37</v>
      </c>
      <c r="L81" s="4" t="s">
        <v>44</v>
      </c>
      <c r="M81" s="4" t="s">
        <v>38</v>
      </c>
      <c r="N81" s="4" t="s">
        <v>105</v>
      </c>
      <c r="O81" s="4" t="s">
        <v>104</v>
      </c>
      <c r="P81" s="4" t="s">
        <v>96</v>
      </c>
      <c r="Q81" s="4" t="s">
        <v>41</v>
      </c>
      <c r="R81" s="4" t="s">
        <v>128</v>
      </c>
      <c r="S81" s="4" t="s">
        <v>42</v>
      </c>
      <c r="T81" s="4" t="s">
        <v>129</v>
      </c>
      <c r="U81" s="4" t="s">
        <v>44</v>
      </c>
      <c r="V81" s="4" t="s">
        <v>44</v>
      </c>
      <c r="W81" s="4" t="s">
        <v>44</v>
      </c>
      <c r="X81" s="4" t="s">
        <v>45</v>
      </c>
      <c r="Y81" s="4" t="s">
        <v>110</v>
      </c>
      <c r="Z81" s="4" t="s">
        <v>111</v>
      </c>
      <c r="AA81" s="4"/>
      <c r="AB81" s="34">
        <v>174</v>
      </c>
      <c r="AC81" s="35" t="s">
        <v>112</v>
      </c>
      <c r="AD81" s="36" t="s">
        <v>126</v>
      </c>
      <c r="AE81" s="36" t="s">
        <v>113</v>
      </c>
      <c r="AF81" s="35">
        <v>1200</v>
      </c>
      <c r="AG81" s="37">
        <v>0.65</v>
      </c>
      <c r="AH81" s="37">
        <v>2.3199999999999998</v>
      </c>
      <c r="AI81" s="37">
        <v>0.12</v>
      </c>
      <c r="AJ81" s="37">
        <v>0.112</v>
      </c>
      <c r="AK81" s="37">
        <v>0.26</v>
      </c>
      <c r="AL81" s="37">
        <v>0.06</v>
      </c>
      <c r="AM81" s="37">
        <v>8.0000000000000002E-3</v>
      </c>
      <c r="AN81" s="38">
        <f t="shared" ref="AN81:AN92" si="27">$AB81*$AF81*$AG81*AH81/454</f>
        <v>693.54713656387662</v>
      </c>
      <c r="AO81" s="38">
        <f t="shared" si="22"/>
        <v>615.82202643171797</v>
      </c>
      <c r="AP81" s="38">
        <f t="shared" si="23"/>
        <v>35.873127753303962</v>
      </c>
      <c r="AQ81" s="38">
        <f t="shared" si="24"/>
        <v>17.936563876651981</v>
      </c>
      <c r="AR81" s="38">
        <f t="shared" si="25"/>
        <v>33.481585903083698</v>
      </c>
      <c r="AS81" s="38">
        <f t="shared" si="26"/>
        <v>31.090044052863437</v>
      </c>
      <c r="AT81" s="37">
        <f t="shared" si="21"/>
        <v>174</v>
      </c>
    </row>
    <row r="82" spans="1:46" x14ac:dyDescent="0.25">
      <c r="A82" s="4" t="s">
        <v>32</v>
      </c>
      <c r="B82" s="4" t="s">
        <v>130</v>
      </c>
      <c r="C82" s="4" t="s">
        <v>86</v>
      </c>
      <c r="D82" s="4" t="s">
        <v>53</v>
      </c>
      <c r="E82" s="4" t="s">
        <v>90</v>
      </c>
      <c r="F82" s="4" t="s">
        <v>123</v>
      </c>
      <c r="G82" s="4" t="s">
        <v>124</v>
      </c>
      <c r="H82" s="4" t="s">
        <v>91</v>
      </c>
      <c r="I82" s="4" t="s">
        <v>92</v>
      </c>
      <c r="J82" s="4" t="s">
        <v>93</v>
      </c>
      <c r="K82" s="4" t="s">
        <v>94</v>
      </c>
      <c r="L82" s="4" t="s">
        <v>44</v>
      </c>
      <c r="M82" s="4" t="s">
        <v>38</v>
      </c>
      <c r="N82" s="4" t="s">
        <v>95</v>
      </c>
      <c r="O82" s="4" t="s">
        <v>91</v>
      </c>
      <c r="P82" s="4" t="s">
        <v>96</v>
      </c>
      <c r="Q82" s="4" t="s">
        <v>41</v>
      </c>
      <c r="R82" s="4" t="s">
        <v>131</v>
      </c>
      <c r="S82" s="4" t="s">
        <v>42</v>
      </c>
      <c r="T82" s="4" t="s">
        <v>97</v>
      </c>
      <c r="U82" s="4" t="s">
        <v>44</v>
      </c>
      <c r="V82" s="4" t="s">
        <v>44</v>
      </c>
      <c r="W82" s="4" t="s">
        <v>44</v>
      </c>
      <c r="X82" s="4" t="s">
        <v>98</v>
      </c>
      <c r="Y82" s="4" t="s">
        <v>99</v>
      </c>
      <c r="Z82" s="4" t="s">
        <v>100</v>
      </c>
      <c r="AA82" s="4"/>
      <c r="AB82" s="34">
        <v>133</v>
      </c>
      <c r="AC82" s="35" t="s">
        <v>101</v>
      </c>
      <c r="AD82" s="36" t="s">
        <v>126</v>
      </c>
      <c r="AE82" s="36" t="s">
        <v>102</v>
      </c>
      <c r="AF82" s="35">
        <v>1300</v>
      </c>
      <c r="AG82" s="37">
        <v>0.65</v>
      </c>
      <c r="AH82" s="37">
        <v>2.3199999999999998</v>
      </c>
      <c r="AI82" s="37">
        <v>0.12</v>
      </c>
      <c r="AJ82" s="37">
        <v>0.112</v>
      </c>
      <c r="AK82" s="37">
        <v>0.26</v>
      </c>
      <c r="AL82" s="37">
        <v>0.06</v>
      </c>
      <c r="AM82" s="37">
        <v>8.0000000000000002E-3</v>
      </c>
      <c r="AN82" s="38">
        <f t="shared" si="27"/>
        <v>574.30220264317177</v>
      </c>
      <c r="AO82" s="38">
        <f t="shared" si="22"/>
        <v>509.94074889867829</v>
      </c>
      <c r="AP82" s="38">
        <f t="shared" si="23"/>
        <v>29.705286343612332</v>
      </c>
      <c r="AQ82" s="38">
        <f t="shared" si="24"/>
        <v>14.852643171806166</v>
      </c>
      <c r="AR82" s="38">
        <f t="shared" si="25"/>
        <v>27.724933920704849</v>
      </c>
      <c r="AS82" s="38">
        <f t="shared" si="26"/>
        <v>25.744581497797359</v>
      </c>
      <c r="AT82" s="37">
        <f t="shared" si="21"/>
        <v>133</v>
      </c>
    </row>
    <row r="83" spans="1:46" x14ac:dyDescent="0.25">
      <c r="A83" s="4" t="s">
        <v>32</v>
      </c>
      <c r="B83" s="4" t="s">
        <v>313</v>
      </c>
      <c r="C83" s="4"/>
      <c r="D83" s="4" t="s">
        <v>53</v>
      </c>
      <c r="E83" s="4" t="s">
        <v>314</v>
      </c>
      <c r="F83" s="4" t="s">
        <v>294</v>
      </c>
      <c r="G83" s="4" t="s">
        <v>295</v>
      </c>
      <c r="H83" s="4" t="s">
        <v>315</v>
      </c>
      <c r="I83" s="4" t="s">
        <v>315</v>
      </c>
      <c r="J83" s="4" t="s">
        <v>93</v>
      </c>
      <c r="K83" s="4" t="s">
        <v>94</v>
      </c>
      <c r="L83" s="4" t="s">
        <v>44</v>
      </c>
      <c r="M83" s="4" t="s">
        <v>38</v>
      </c>
      <c r="N83" s="4" t="s">
        <v>316</v>
      </c>
      <c r="O83" s="4" t="s">
        <v>317</v>
      </c>
      <c r="P83" s="4" t="s">
        <v>318</v>
      </c>
      <c r="Q83" s="4" t="s">
        <v>114</v>
      </c>
      <c r="R83" s="4" t="s">
        <v>319</v>
      </c>
      <c r="S83" s="4" t="s">
        <v>42</v>
      </c>
      <c r="T83" s="4" t="s">
        <v>320</v>
      </c>
      <c r="U83" s="4" t="s">
        <v>44</v>
      </c>
      <c r="V83" s="4" t="s">
        <v>44</v>
      </c>
      <c r="W83" s="4" t="s">
        <v>44</v>
      </c>
      <c r="X83" s="4" t="s">
        <v>321</v>
      </c>
      <c r="Y83" s="4" t="s">
        <v>322</v>
      </c>
      <c r="Z83" s="4" t="s">
        <v>323</v>
      </c>
      <c r="AA83" s="4"/>
      <c r="AB83" s="34">
        <v>82</v>
      </c>
      <c r="AC83" s="35" t="s">
        <v>324</v>
      </c>
      <c r="AD83" s="36" t="s">
        <v>69</v>
      </c>
      <c r="AE83" s="36" t="s">
        <v>325</v>
      </c>
      <c r="AF83" s="35">
        <v>420</v>
      </c>
      <c r="AG83" s="37">
        <v>0.65</v>
      </c>
      <c r="AH83" s="37">
        <v>2.74</v>
      </c>
      <c r="AI83" s="37">
        <v>0.12</v>
      </c>
      <c r="AJ83" s="37">
        <v>8.7999999999999995E-2</v>
      </c>
      <c r="AK83" s="37">
        <v>0.26</v>
      </c>
      <c r="AL83" s="37">
        <v>0.06</v>
      </c>
      <c r="AM83" s="37">
        <v>8.0000000000000002E-3</v>
      </c>
      <c r="AN83" s="38">
        <f t="shared" si="27"/>
        <v>135.10493392070487</v>
      </c>
      <c r="AO83" s="38">
        <f t="shared" si="22"/>
        <v>122.28475770925111</v>
      </c>
      <c r="AP83" s="38">
        <f t="shared" si="23"/>
        <v>5.9170044052863426</v>
      </c>
      <c r="AQ83" s="38">
        <f t="shared" si="24"/>
        <v>2.9585022026431713</v>
      </c>
      <c r="AR83" s="38">
        <f t="shared" si="25"/>
        <v>4.3391365638766519</v>
      </c>
      <c r="AS83" s="38">
        <f t="shared" si="26"/>
        <v>3.9446696035242281</v>
      </c>
      <c r="AT83" s="37">
        <f t="shared" si="21"/>
        <v>82</v>
      </c>
    </row>
    <row r="84" spans="1:46" x14ac:dyDescent="0.25">
      <c r="A84" s="4" t="s">
        <v>32</v>
      </c>
      <c r="B84" s="4" t="s">
        <v>343</v>
      </c>
      <c r="C84" s="4"/>
      <c r="D84" s="4" t="s">
        <v>53</v>
      </c>
      <c r="E84" s="4" t="s">
        <v>344</v>
      </c>
      <c r="F84" s="4" t="s">
        <v>294</v>
      </c>
      <c r="G84" s="4" t="s">
        <v>295</v>
      </c>
      <c r="H84" s="4" t="s">
        <v>315</v>
      </c>
      <c r="I84" s="4" t="s">
        <v>315</v>
      </c>
      <c r="J84" s="4" t="s">
        <v>93</v>
      </c>
      <c r="K84" s="4" t="s">
        <v>37</v>
      </c>
      <c r="L84" s="4" t="s">
        <v>44</v>
      </c>
      <c r="M84" s="4" t="s">
        <v>38</v>
      </c>
      <c r="N84" s="4" t="s">
        <v>316</v>
      </c>
      <c r="O84" s="4" t="s">
        <v>317</v>
      </c>
      <c r="P84" s="4" t="s">
        <v>318</v>
      </c>
      <c r="Q84" s="4" t="s">
        <v>114</v>
      </c>
      <c r="R84" s="4" t="s">
        <v>345</v>
      </c>
      <c r="S84" s="4" t="s">
        <v>42</v>
      </c>
      <c r="T84" s="4" t="s">
        <v>346</v>
      </c>
      <c r="U84" s="4" t="s">
        <v>44</v>
      </c>
      <c r="V84" s="4" t="s">
        <v>44</v>
      </c>
      <c r="W84" s="4" t="s">
        <v>44</v>
      </c>
      <c r="X84" s="4" t="s">
        <v>78</v>
      </c>
      <c r="Y84" s="4" t="s">
        <v>347</v>
      </c>
      <c r="Z84" s="4" t="s">
        <v>348</v>
      </c>
      <c r="AA84" s="4"/>
      <c r="AB84" s="34">
        <v>185</v>
      </c>
      <c r="AC84" s="35" t="s">
        <v>324</v>
      </c>
      <c r="AD84" s="36" t="s">
        <v>126</v>
      </c>
      <c r="AE84" s="36" t="s">
        <v>349</v>
      </c>
      <c r="AF84" s="35">
        <v>950</v>
      </c>
      <c r="AG84" s="37">
        <v>0.65</v>
      </c>
      <c r="AH84" s="37">
        <v>2.3199999999999998</v>
      </c>
      <c r="AI84" s="37">
        <v>0.12</v>
      </c>
      <c r="AJ84" s="37">
        <v>8.7999999999999995E-2</v>
      </c>
      <c r="AK84" s="37">
        <v>0.26</v>
      </c>
      <c r="AL84" s="37">
        <v>0.06</v>
      </c>
      <c r="AM84" s="37">
        <v>8.0000000000000002E-3</v>
      </c>
      <c r="AN84" s="38">
        <f t="shared" si="27"/>
        <v>583.7687224669603</v>
      </c>
      <c r="AO84" s="38">
        <f t="shared" si="22"/>
        <v>518.34636563876643</v>
      </c>
      <c r="AP84" s="38">
        <f t="shared" si="23"/>
        <v>30.194933920704845</v>
      </c>
      <c r="AQ84" s="38">
        <f>$AB84*$AF84*$AG84*(AI84-AL84)/454</f>
        <v>15.097466960352422</v>
      </c>
      <c r="AR84" s="38">
        <f t="shared" si="25"/>
        <v>22.14295154185022</v>
      </c>
      <c r="AS84" s="38">
        <f t="shared" si="26"/>
        <v>20.129955947136558</v>
      </c>
      <c r="AT84" s="37">
        <f t="shared" si="21"/>
        <v>185</v>
      </c>
    </row>
    <row r="85" spans="1:46" x14ac:dyDescent="0.25">
      <c r="A85" s="4" t="s">
        <v>32</v>
      </c>
      <c r="B85" s="4" t="s">
        <v>350</v>
      </c>
      <c r="C85" s="4"/>
      <c r="D85" s="4" t="s">
        <v>53</v>
      </c>
      <c r="E85" s="4" t="s">
        <v>351</v>
      </c>
      <c r="F85" s="4" t="s">
        <v>294</v>
      </c>
      <c r="G85" s="4" t="s">
        <v>295</v>
      </c>
      <c r="H85" s="4" t="s">
        <v>315</v>
      </c>
      <c r="I85" s="4" t="s">
        <v>315</v>
      </c>
      <c r="J85" s="4" t="s">
        <v>93</v>
      </c>
      <c r="K85" s="4" t="s">
        <v>94</v>
      </c>
      <c r="L85" s="4" t="s">
        <v>44</v>
      </c>
      <c r="M85" s="4" t="s">
        <v>38</v>
      </c>
      <c r="N85" s="4" t="s">
        <v>316</v>
      </c>
      <c r="O85" s="4" t="s">
        <v>317</v>
      </c>
      <c r="P85" s="4" t="s">
        <v>318</v>
      </c>
      <c r="Q85" s="4" t="s">
        <v>114</v>
      </c>
      <c r="R85" s="4" t="s">
        <v>319</v>
      </c>
      <c r="S85" s="4" t="s">
        <v>42</v>
      </c>
      <c r="T85" s="4" t="s">
        <v>352</v>
      </c>
      <c r="U85" s="4" t="s">
        <v>44</v>
      </c>
      <c r="V85" s="4" t="s">
        <v>44</v>
      </c>
      <c r="W85" s="4" t="s">
        <v>44</v>
      </c>
      <c r="X85" s="4" t="s">
        <v>78</v>
      </c>
      <c r="Y85" s="4" t="s">
        <v>347</v>
      </c>
      <c r="Z85" s="4" t="s">
        <v>353</v>
      </c>
      <c r="AA85" s="4"/>
      <c r="AB85" s="34">
        <v>185</v>
      </c>
      <c r="AC85" s="35" t="s">
        <v>324</v>
      </c>
      <c r="AD85" s="36" t="s">
        <v>126</v>
      </c>
      <c r="AE85" s="36" t="s">
        <v>349</v>
      </c>
      <c r="AF85" s="35">
        <v>880</v>
      </c>
      <c r="AG85" s="37">
        <v>0.65</v>
      </c>
      <c r="AH85" s="37">
        <v>2.3199999999999998</v>
      </c>
      <c r="AI85" s="37">
        <v>0.12</v>
      </c>
      <c r="AJ85" s="37">
        <v>8.7999999999999995E-2</v>
      </c>
      <c r="AK85" s="37">
        <v>0.26</v>
      </c>
      <c r="AL85" s="37">
        <v>0.06</v>
      </c>
      <c r="AM85" s="37">
        <v>8.0000000000000002E-3</v>
      </c>
      <c r="AN85" s="38">
        <f t="shared" si="27"/>
        <v>540.75418502202638</v>
      </c>
      <c r="AO85" s="38">
        <f t="shared" si="22"/>
        <v>480.15242290748887</v>
      </c>
      <c r="AP85" s="38">
        <f t="shared" si="23"/>
        <v>27.970044052863436</v>
      </c>
      <c r="AQ85" s="38">
        <f t="shared" si="24"/>
        <v>13.985022026431718</v>
      </c>
      <c r="AR85" s="38">
        <f t="shared" si="25"/>
        <v>20.51136563876652</v>
      </c>
      <c r="AS85" s="38">
        <f t="shared" si="26"/>
        <v>18.646696035242286</v>
      </c>
      <c r="AT85" s="37">
        <f t="shared" si="21"/>
        <v>185</v>
      </c>
    </row>
    <row r="86" spans="1:46" x14ac:dyDescent="0.25">
      <c r="A86" s="4" t="s">
        <v>32</v>
      </c>
      <c r="B86" s="4" t="s">
        <v>361</v>
      </c>
      <c r="C86" s="4"/>
      <c r="D86" s="4" t="s">
        <v>53</v>
      </c>
      <c r="E86" s="4" t="s">
        <v>362</v>
      </c>
      <c r="F86" s="4" t="s">
        <v>294</v>
      </c>
      <c r="G86" s="4" t="s">
        <v>295</v>
      </c>
      <c r="H86" s="4" t="s">
        <v>315</v>
      </c>
      <c r="I86" s="4" t="s">
        <v>315</v>
      </c>
      <c r="J86" s="4" t="s">
        <v>93</v>
      </c>
      <c r="K86" s="4" t="s">
        <v>94</v>
      </c>
      <c r="L86" s="4" t="s">
        <v>44</v>
      </c>
      <c r="M86" s="4" t="s">
        <v>38</v>
      </c>
      <c r="N86" s="4" t="s">
        <v>316</v>
      </c>
      <c r="O86" s="4" t="s">
        <v>317</v>
      </c>
      <c r="P86" s="4" t="s">
        <v>318</v>
      </c>
      <c r="Q86" s="4" t="s">
        <v>114</v>
      </c>
      <c r="R86" s="4" t="s">
        <v>319</v>
      </c>
      <c r="S86" s="4" t="s">
        <v>42</v>
      </c>
      <c r="T86" s="4" t="s">
        <v>363</v>
      </c>
      <c r="U86" s="4" t="s">
        <v>49</v>
      </c>
      <c r="V86" s="4" t="s">
        <v>44</v>
      </c>
      <c r="W86" s="4" t="s">
        <v>44</v>
      </c>
      <c r="X86" s="4" t="s">
        <v>78</v>
      </c>
      <c r="Y86" s="4" t="s">
        <v>347</v>
      </c>
      <c r="Z86" s="4" t="s">
        <v>364</v>
      </c>
      <c r="AA86" s="4"/>
      <c r="AB86" s="34">
        <v>185</v>
      </c>
      <c r="AC86" s="35" t="s">
        <v>324</v>
      </c>
      <c r="AD86" s="36" t="s">
        <v>126</v>
      </c>
      <c r="AE86" s="36" t="s">
        <v>349</v>
      </c>
      <c r="AF86" s="35">
        <v>1100</v>
      </c>
      <c r="AG86" s="37">
        <v>0.65</v>
      </c>
      <c r="AH86" s="37">
        <v>2.3199999999999998</v>
      </c>
      <c r="AI86" s="37">
        <v>0.12</v>
      </c>
      <c r="AJ86" s="37">
        <v>8.7999999999999995E-2</v>
      </c>
      <c r="AK86" s="37">
        <v>0.26</v>
      </c>
      <c r="AL86" s="37">
        <v>0.06</v>
      </c>
      <c r="AM86" s="37">
        <v>8.0000000000000002E-3</v>
      </c>
      <c r="AN86" s="38">
        <f t="shared" si="27"/>
        <v>675.94273127753308</v>
      </c>
      <c r="AO86" s="38">
        <f t="shared" si="22"/>
        <v>600.19052863436116</v>
      </c>
      <c r="AP86" s="38">
        <f t="shared" si="23"/>
        <v>34.962555066079297</v>
      </c>
      <c r="AQ86" s="38">
        <f t="shared" si="24"/>
        <v>17.481277533039648</v>
      </c>
      <c r="AR86" s="38">
        <f t="shared" si="25"/>
        <v>25.639207048458147</v>
      </c>
      <c r="AS86" s="38">
        <f t="shared" si="26"/>
        <v>23.308370044052861</v>
      </c>
      <c r="AT86" s="37">
        <f t="shared" si="21"/>
        <v>185</v>
      </c>
    </row>
    <row r="87" spans="1:46" x14ac:dyDescent="0.25">
      <c r="A87" s="4" t="s">
        <v>32</v>
      </c>
      <c r="B87" s="4" t="s">
        <v>365</v>
      </c>
      <c r="C87" s="4"/>
      <c r="D87" s="4" t="s">
        <v>53</v>
      </c>
      <c r="E87" s="4" t="s">
        <v>366</v>
      </c>
      <c r="F87" s="4" t="s">
        <v>294</v>
      </c>
      <c r="G87" s="4" t="s">
        <v>295</v>
      </c>
      <c r="H87" s="4" t="s">
        <v>315</v>
      </c>
      <c r="I87" s="4" t="s">
        <v>315</v>
      </c>
      <c r="J87" s="4" t="s">
        <v>93</v>
      </c>
      <c r="K87" s="4" t="s">
        <v>94</v>
      </c>
      <c r="L87" s="4" t="s">
        <v>44</v>
      </c>
      <c r="M87" s="4" t="s">
        <v>38</v>
      </c>
      <c r="N87" s="4" t="s">
        <v>316</v>
      </c>
      <c r="O87" s="4" t="s">
        <v>317</v>
      </c>
      <c r="P87" s="4" t="s">
        <v>318</v>
      </c>
      <c r="Q87" s="4" t="s">
        <v>114</v>
      </c>
      <c r="R87" s="4" t="s">
        <v>319</v>
      </c>
      <c r="S87" s="4" t="s">
        <v>42</v>
      </c>
      <c r="T87" s="4" t="s">
        <v>363</v>
      </c>
      <c r="U87" s="4" t="s">
        <v>49</v>
      </c>
      <c r="V87" s="4" t="s">
        <v>44</v>
      </c>
      <c r="W87" s="4" t="s">
        <v>44</v>
      </c>
      <c r="X87" s="4" t="s">
        <v>367</v>
      </c>
      <c r="Y87" s="4" t="s">
        <v>368</v>
      </c>
      <c r="Z87" s="4" t="s">
        <v>369</v>
      </c>
      <c r="AA87" s="4"/>
      <c r="AB87" s="34">
        <v>228</v>
      </c>
      <c r="AC87" s="35" t="s">
        <v>370</v>
      </c>
      <c r="AD87" s="36" t="s">
        <v>126</v>
      </c>
      <c r="AE87" s="36" t="s">
        <v>371</v>
      </c>
      <c r="AF87" s="35">
        <v>1435</v>
      </c>
      <c r="AG87" s="37">
        <v>0.65</v>
      </c>
      <c r="AH87" s="37">
        <v>2.3199999999999998</v>
      </c>
      <c r="AI87" s="37">
        <v>0.12</v>
      </c>
      <c r="AJ87" s="37">
        <v>8.7999999999999995E-2</v>
      </c>
      <c r="AK87" s="37">
        <v>0.26</v>
      </c>
      <c r="AL87" s="37">
        <v>0.06</v>
      </c>
      <c r="AM87" s="37">
        <v>8.0000000000000002E-3</v>
      </c>
      <c r="AN87" s="38">
        <f t="shared" si="27"/>
        <v>1086.7564757709249</v>
      </c>
      <c r="AO87" s="38">
        <f t="shared" si="22"/>
        <v>964.96480176211435</v>
      </c>
      <c r="AP87" s="38">
        <f t="shared" si="23"/>
        <v>56.211541850220264</v>
      </c>
      <c r="AQ87" s="38">
        <f t="shared" si="24"/>
        <v>28.105770925110132</v>
      </c>
      <c r="AR87" s="38">
        <f t="shared" si="25"/>
        <v>41.221797356828191</v>
      </c>
      <c r="AS87" s="38">
        <f t="shared" si="26"/>
        <v>37.474361233480167</v>
      </c>
      <c r="AT87" s="37">
        <f t="shared" si="21"/>
        <v>228</v>
      </c>
    </row>
    <row r="88" spans="1:46" x14ac:dyDescent="0.25">
      <c r="A88" s="4" t="s">
        <v>32</v>
      </c>
      <c r="B88" s="4" t="s">
        <v>467</v>
      </c>
      <c r="C88" s="4"/>
      <c r="D88" s="4" t="s">
        <v>53</v>
      </c>
      <c r="E88" s="4" t="s">
        <v>468</v>
      </c>
      <c r="F88" s="4" t="s">
        <v>422</v>
      </c>
      <c r="G88" s="4" t="s">
        <v>451</v>
      </c>
      <c r="H88" s="4" t="s">
        <v>463</v>
      </c>
      <c r="I88" s="4" t="s">
        <v>463</v>
      </c>
      <c r="J88" s="4" t="s">
        <v>36</v>
      </c>
      <c r="K88" s="4" t="s">
        <v>162</v>
      </c>
      <c r="L88" s="4" t="s">
        <v>44</v>
      </c>
      <c r="M88" s="4" t="s">
        <v>38</v>
      </c>
      <c r="N88" s="4" t="s">
        <v>464</v>
      </c>
      <c r="O88" s="4" t="s">
        <v>463</v>
      </c>
      <c r="P88" s="4"/>
      <c r="Q88" s="4"/>
      <c r="R88" s="4" t="s">
        <v>465</v>
      </c>
      <c r="S88" s="4" t="s">
        <v>42</v>
      </c>
      <c r="T88" s="4" t="s">
        <v>466</v>
      </c>
      <c r="U88" s="4" t="s">
        <v>44</v>
      </c>
      <c r="V88" s="4" t="s">
        <v>44</v>
      </c>
      <c r="W88" s="4" t="s">
        <v>44</v>
      </c>
      <c r="X88" s="4" t="s">
        <v>469</v>
      </c>
      <c r="Y88" s="4" t="s">
        <v>470</v>
      </c>
      <c r="Z88" s="4" t="s">
        <v>471</v>
      </c>
      <c r="AA88" s="4"/>
      <c r="AB88" s="34">
        <v>63</v>
      </c>
      <c r="AC88" s="35" t="s">
        <v>285</v>
      </c>
      <c r="AD88" s="36" t="s">
        <v>49</v>
      </c>
      <c r="AE88" s="36" t="s">
        <v>472</v>
      </c>
      <c r="AF88" s="35">
        <v>500</v>
      </c>
      <c r="AG88" s="37">
        <v>0.65</v>
      </c>
      <c r="AH88" s="37">
        <v>2.74</v>
      </c>
      <c r="AI88" s="37">
        <v>0.12</v>
      </c>
      <c r="AJ88" s="37">
        <v>8.7999999999999995E-2</v>
      </c>
      <c r="AK88" s="37">
        <v>0.27400000000000002</v>
      </c>
      <c r="AL88" s="37">
        <v>0.12</v>
      </c>
      <c r="AM88" s="37">
        <v>8.0000000000000002E-3</v>
      </c>
      <c r="AN88" s="38">
        <f t="shared" si="27"/>
        <v>123.57158590308372</v>
      </c>
      <c r="AO88" s="38">
        <f t="shared" si="22"/>
        <v>111.21442731277534</v>
      </c>
      <c r="AP88" s="38">
        <f t="shared" si="23"/>
        <v>5.4118942731277535</v>
      </c>
      <c r="AQ88" s="38">
        <f t="shared" si="24"/>
        <v>0</v>
      </c>
      <c r="AR88" s="38">
        <f t="shared" si="25"/>
        <v>3.9687224669603522</v>
      </c>
      <c r="AS88" s="38">
        <f t="shared" si="26"/>
        <v>3.6079295154185016</v>
      </c>
      <c r="AT88" s="37">
        <f t="shared" si="21"/>
        <v>63</v>
      </c>
    </row>
    <row r="89" spans="1:46" x14ac:dyDescent="0.25">
      <c r="A89" s="4" t="s">
        <v>32</v>
      </c>
      <c r="B89" s="4" t="s">
        <v>473</v>
      </c>
      <c r="C89" s="4"/>
      <c r="D89" s="4" t="s">
        <v>53</v>
      </c>
      <c r="E89" s="4" t="s">
        <v>474</v>
      </c>
      <c r="F89" s="4" t="s">
        <v>422</v>
      </c>
      <c r="G89" s="4" t="s">
        <v>451</v>
      </c>
      <c r="H89" s="4" t="s">
        <v>475</v>
      </c>
      <c r="I89" s="4" t="s">
        <v>475</v>
      </c>
      <c r="J89" s="4" t="s">
        <v>58</v>
      </c>
      <c r="K89" s="4" t="s">
        <v>37</v>
      </c>
      <c r="L89" s="4" t="s">
        <v>44</v>
      </c>
      <c r="M89" s="4" t="s">
        <v>38</v>
      </c>
      <c r="N89" s="4" t="s">
        <v>476</v>
      </c>
      <c r="O89" s="4" t="s">
        <v>477</v>
      </c>
      <c r="P89" s="4" t="s">
        <v>478</v>
      </c>
      <c r="Q89" s="4" t="s">
        <v>41</v>
      </c>
      <c r="R89" s="4" t="s">
        <v>479</v>
      </c>
      <c r="S89" s="4" t="s">
        <v>42</v>
      </c>
      <c r="T89" s="4" t="s">
        <v>480</v>
      </c>
      <c r="U89" s="4" t="s">
        <v>49</v>
      </c>
      <c r="V89" s="4" t="s">
        <v>44</v>
      </c>
      <c r="W89" s="4" t="s">
        <v>44</v>
      </c>
      <c r="X89" s="4" t="s">
        <v>78</v>
      </c>
      <c r="Y89" s="4" t="s">
        <v>481</v>
      </c>
      <c r="Z89" s="4" t="s">
        <v>284</v>
      </c>
      <c r="AA89" s="4"/>
      <c r="AB89" s="34">
        <v>90</v>
      </c>
      <c r="AC89" s="35" t="s">
        <v>85</v>
      </c>
      <c r="AD89" s="36" t="s">
        <v>49</v>
      </c>
      <c r="AE89" s="36" t="s">
        <v>482</v>
      </c>
      <c r="AF89" s="35">
        <v>1213</v>
      </c>
      <c r="AG89" s="37">
        <v>0.65</v>
      </c>
      <c r="AH89" s="37">
        <v>2.74</v>
      </c>
      <c r="AI89" s="37">
        <v>0.12</v>
      </c>
      <c r="AJ89" s="37">
        <v>8.7999999999999995E-2</v>
      </c>
      <c r="AK89" s="37">
        <v>0.26</v>
      </c>
      <c r="AL89" s="37">
        <v>0.06</v>
      </c>
      <c r="AM89" s="37">
        <v>8.0000000000000002E-3</v>
      </c>
      <c r="AN89" s="38">
        <f t="shared" si="27"/>
        <v>428.26381057268725</v>
      </c>
      <c r="AO89" s="38">
        <f t="shared" si="22"/>
        <v>387.6256387665199</v>
      </c>
      <c r="AP89" s="38">
        <f t="shared" si="23"/>
        <v>18.756079295154187</v>
      </c>
      <c r="AQ89" s="38">
        <f t="shared" si="24"/>
        <v>9.3780396475770935</v>
      </c>
      <c r="AR89" s="38">
        <f t="shared" si="25"/>
        <v>13.754458149779735</v>
      </c>
      <c r="AS89" s="38">
        <f t="shared" si="26"/>
        <v>12.504052863436122</v>
      </c>
      <c r="AT89" s="37">
        <f t="shared" si="21"/>
        <v>90</v>
      </c>
    </row>
    <row r="90" spans="1:46" ht="25.5" x14ac:dyDescent="0.25">
      <c r="A90" s="4" t="s">
        <v>32</v>
      </c>
      <c r="B90" s="4" t="s">
        <v>610</v>
      </c>
      <c r="C90" s="4"/>
      <c r="D90" s="4" t="s">
        <v>53</v>
      </c>
      <c r="E90" s="4" t="s">
        <v>611</v>
      </c>
      <c r="F90" s="4" t="s">
        <v>422</v>
      </c>
      <c r="G90" s="4" t="s">
        <v>612</v>
      </c>
      <c r="H90" s="4" t="s">
        <v>613</v>
      </c>
      <c r="I90" s="4" t="s">
        <v>614</v>
      </c>
      <c r="J90" s="4" t="s">
        <v>93</v>
      </c>
      <c r="K90" s="4" t="s">
        <v>37</v>
      </c>
      <c r="L90" s="4" t="s">
        <v>44</v>
      </c>
      <c r="M90" s="4" t="s">
        <v>38</v>
      </c>
      <c r="N90" s="4" t="s">
        <v>615</v>
      </c>
      <c r="O90" s="4" t="s">
        <v>613</v>
      </c>
      <c r="P90" s="4"/>
      <c r="Q90" s="4"/>
      <c r="R90" s="4" t="s">
        <v>616</v>
      </c>
      <c r="S90" s="4" t="s">
        <v>42</v>
      </c>
      <c r="T90" s="4" t="s">
        <v>617</v>
      </c>
      <c r="U90" s="4" t="s">
        <v>44</v>
      </c>
      <c r="V90" s="4" t="s">
        <v>44</v>
      </c>
      <c r="W90" s="4" t="s">
        <v>44</v>
      </c>
      <c r="X90" s="4" t="s">
        <v>78</v>
      </c>
      <c r="Y90" s="4" t="s">
        <v>143</v>
      </c>
      <c r="Z90" s="4" t="s">
        <v>618</v>
      </c>
      <c r="AA90" s="4" t="s">
        <v>619</v>
      </c>
      <c r="AB90" s="34">
        <v>426</v>
      </c>
      <c r="AC90" s="35" t="s">
        <v>620</v>
      </c>
      <c r="AD90" s="36" t="s">
        <v>69</v>
      </c>
      <c r="AE90" s="36" t="s">
        <v>621</v>
      </c>
      <c r="AF90" s="35">
        <v>2270</v>
      </c>
      <c r="AG90" s="37">
        <v>0.65</v>
      </c>
      <c r="AH90" s="37">
        <v>2.3199999999999998</v>
      </c>
      <c r="AI90" s="37">
        <v>0.12</v>
      </c>
      <c r="AJ90" s="37">
        <v>8.7999999999999995E-2</v>
      </c>
      <c r="AK90" s="37">
        <v>0.26</v>
      </c>
      <c r="AL90" s="37">
        <v>0.06</v>
      </c>
      <c r="AM90" s="37">
        <v>8.0000000000000002E-3</v>
      </c>
      <c r="AN90" s="38">
        <f t="shared" si="27"/>
        <v>3212.04</v>
      </c>
      <c r="AO90" s="38">
        <f t="shared" si="22"/>
        <v>2852.0699999999997</v>
      </c>
      <c r="AP90" s="38">
        <f t="shared" si="23"/>
        <v>166.14</v>
      </c>
      <c r="AQ90" s="38">
        <f t="shared" si="24"/>
        <v>83.07</v>
      </c>
      <c r="AR90" s="38">
        <f t="shared" si="25"/>
        <v>121.83599999999998</v>
      </c>
      <c r="AS90" s="38">
        <f t="shared" si="26"/>
        <v>110.75999999999999</v>
      </c>
      <c r="AT90" s="37">
        <f t="shared" si="21"/>
        <v>426</v>
      </c>
    </row>
    <row r="91" spans="1:46" x14ac:dyDescent="0.25">
      <c r="A91" s="4" t="s">
        <v>32</v>
      </c>
      <c r="B91" s="4" t="s">
        <v>654</v>
      </c>
      <c r="C91" s="4"/>
      <c r="D91" s="4" t="s">
        <v>53</v>
      </c>
      <c r="E91" s="4" t="s">
        <v>655</v>
      </c>
      <c r="F91" s="4" t="s">
        <v>422</v>
      </c>
      <c r="G91" s="4" t="s">
        <v>656</v>
      </c>
      <c r="H91" s="4" t="s">
        <v>657</v>
      </c>
      <c r="I91" s="4" t="s">
        <v>657</v>
      </c>
      <c r="J91" s="4" t="s">
        <v>93</v>
      </c>
      <c r="K91" s="4" t="s">
        <v>94</v>
      </c>
      <c r="L91" s="4" t="s">
        <v>44</v>
      </c>
      <c r="M91" s="4" t="s">
        <v>38</v>
      </c>
      <c r="N91" s="4" t="s">
        <v>658</v>
      </c>
      <c r="O91" s="4" t="s">
        <v>659</v>
      </c>
      <c r="P91" s="4" t="s">
        <v>660</v>
      </c>
      <c r="Q91" s="4" t="s">
        <v>661</v>
      </c>
      <c r="R91" s="4" t="s">
        <v>662</v>
      </c>
      <c r="S91" s="4" t="s">
        <v>42</v>
      </c>
      <c r="T91" s="4" t="s">
        <v>663</v>
      </c>
      <c r="U91" s="4" t="s">
        <v>44</v>
      </c>
      <c r="V91" s="4" t="s">
        <v>44</v>
      </c>
      <c r="W91" s="4" t="s">
        <v>44</v>
      </c>
      <c r="X91" s="4" t="s">
        <v>45</v>
      </c>
      <c r="Y91" s="4" t="s">
        <v>664</v>
      </c>
      <c r="Z91" s="4" t="s">
        <v>665</v>
      </c>
      <c r="AA91" s="4"/>
      <c r="AB91" s="34">
        <v>255</v>
      </c>
      <c r="AC91" s="35" t="s">
        <v>220</v>
      </c>
      <c r="AD91" s="36" t="s">
        <v>126</v>
      </c>
      <c r="AE91" s="36" t="s">
        <v>666</v>
      </c>
      <c r="AF91" s="35">
        <v>1500</v>
      </c>
      <c r="AG91" s="37">
        <v>0.65</v>
      </c>
      <c r="AH91" s="37">
        <v>2.3199999999999998</v>
      </c>
      <c r="AI91" s="37">
        <v>0.12</v>
      </c>
      <c r="AJ91" s="37">
        <v>8.7999999999999995E-2</v>
      </c>
      <c r="AK91" s="37">
        <v>0.26</v>
      </c>
      <c r="AL91" s="37">
        <v>0.06</v>
      </c>
      <c r="AM91" s="37">
        <v>8.0000000000000002E-3</v>
      </c>
      <c r="AN91" s="38">
        <f t="shared" si="27"/>
        <v>1270.5066079295154</v>
      </c>
      <c r="AO91" s="38">
        <f t="shared" si="22"/>
        <v>1128.1222466960351</v>
      </c>
      <c r="AP91" s="38">
        <f t="shared" si="23"/>
        <v>65.715859030837009</v>
      </c>
      <c r="AQ91" s="38">
        <f t="shared" si="24"/>
        <v>32.857929515418505</v>
      </c>
      <c r="AR91" s="38">
        <f t="shared" si="25"/>
        <v>48.191629955947135</v>
      </c>
      <c r="AS91" s="38">
        <f t="shared" si="26"/>
        <v>43.810572687224663</v>
      </c>
      <c r="AT91" s="37">
        <f t="shared" si="21"/>
        <v>255</v>
      </c>
    </row>
    <row r="92" spans="1:46" ht="25.5" x14ac:dyDescent="0.25">
      <c r="A92" s="4" t="s">
        <v>32</v>
      </c>
      <c r="B92" s="4" t="s">
        <v>667</v>
      </c>
      <c r="C92" s="4"/>
      <c r="D92" s="4" t="s">
        <v>53</v>
      </c>
      <c r="E92" s="4" t="s">
        <v>668</v>
      </c>
      <c r="F92" s="4" t="s">
        <v>422</v>
      </c>
      <c r="G92" s="4" t="s">
        <v>423</v>
      </c>
      <c r="H92" s="4" t="s">
        <v>613</v>
      </c>
      <c r="I92" s="4" t="s">
        <v>614</v>
      </c>
      <c r="J92" s="4" t="s">
        <v>93</v>
      </c>
      <c r="K92" s="4" t="s">
        <v>37</v>
      </c>
      <c r="L92" s="4" t="s">
        <v>44</v>
      </c>
      <c r="M92" s="4" t="s">
        <v>38</v>
      </c>
      <c r="N92" s="4" t="s">
        <v>615</v>
      </c>
      <c r="O92" s="4" t="s">
        <v>613</v>
      </c>
      <c r="P92" s="4"/>
      <c r="Q92" s="4"/>
      <c r="R92" s="4" t="s">
        <v>616</v>
      </c>
      <c r="S92" s="4" t="s">
        <v>42</v>
      </c>
      <c r="T92" s="4" t="s">
        <v>669</v>
      </c>
      <c r="U92" s="4" t="s">
        <v>44</v>
      </c>
      <c r="V92" s="4" t="s">
        <v>44</v>
      </c>
      <c r="W92" s="4" t="s">
        <v>44</v>
      </c>
      <c r="X92" s="4" t="s">
        <v>78</v>
      </c>
      <c r="Y92" s="4" t="s">
        <v>143</v>
      </c>
      <c r="Z92" s="4" t="s">
        <v>670</v>
      </c>
      <c r="AA92" s="4" t="s">
        <v>671</v>
      </c>
      <c r="AB92" s="34">
        <v>426</v>
      </c>
      <c r="AC92" s="35" t="s">
        <v>620</v>
      </c>
      <c r="AD92" s="36" t="s">
        <v>69</v>
      </c>
      <c r="AE92" s="36" t="s">
        <v>621</v>
      </c>
      <c r="AF92" s="35">
        <v>2300</v>
      </c>
      <c r="AG92" s="37">
        <v>0.65</v>
      </c>
      <c r="AH92" s="37">
        <v>2.3199999999999998</v>
      </c>
      <c r="AI92" s="37">
        <v>0.12</v>
      </c>
      <c r="AJ92" s="37">
        <v>8.7999999999999995E-2</v>
      </c>
      <c r="AK92" s="37">
        <v>0.26</v>
      </c>
      <c r="AL92" s="37">
        <v>0.06</v>
      </c>
      <c r="AM92" s="37">
        <v>8.0000000000000002E-3</v>
      </c>
      <c r="AN92" s="38">
        <f t="shared" si="27"/>
        <v>3254.4898678414097</v>
      </c>
      <c r="AO92" s="38">
        <f t="shared" si="22"/>
        <v>2889.7625550660787</v>
      </c>
      <c r="AP92" s="38">
        <f t="shared" si="23"/>
        <v>168.33568281938324</v>
      </c>
      <c r="AQ92" s="38">
        <f t="shared" si="24"/>
        <v>84.167841409691619</v>
      </c>
      <c r="AR92" s="38">
        <f t="shared" si="25"/>
        <v>123.44616740088105</v>
      </c>
      <c r="AS92" s="38">
        <f t="shared" si="26"/>
        <v>112.22378854625549</v>
      </c>
      <c r="AT92" s="37">
        <f t="shared" si="21"/>
        <v>426</v>
      </c>
    </row>
    <row r="93" spans="1:46" x14ac:dyDescent="0.25">
      <c r="A93" s="4" t="s">
        <v>32</v>
      </c>
      <c r="B93" s="4" t="s">
        <v>699</v>
      </c>
      <c r="C93" s="4" t="s">
        <v>52</v>
      </c>
      <c r="D93" s="4" t="s">
        <v>53</v>
      </c>
      <c r="E93" s="4" t="s">
        <v>700</v>
      </c>
      <c r="F93" s="4" t="s">
        <v>740</v>
      </c>
      <c r="G93" s="4" t="s">
        <v>741</v>
      </c>
      <c r="H93" s="4" t="s">
        <v>702</v>
      </c>
      <c r="I93" s="4" t="s">
        <v>702</v>
      </c>
      <c r="J93" s="4" t="s">
        <v>36</v>
      </c>
      <c r="K93" s="4" t="s">
        <v>162</v>
      </c>
      <c r="L93" s="4" t="s">
        <v>44</v>
      </c>
      <c r="M93" s="4" t="s">
        <v>689</v>
      </c>
      <c r="N93" s="4" t="s">
        <v>703</v>
      </c>
      <c r="O93" s="4" t="s">
        <v>702</v>
      </c>
      <c r="P93" s="4" t="s">
        <v>704</v>
      </c>
      <c r="Q93" s="4" t="s">
        <v>434</v>
      </c>
      <c r="R93" s="4" t="s">
        <v>705</v>
      </c>
      <c r="S93" s="4" t="s">
        <v>42</v>
      </c>
      <c r="T93" s="4" t="s">
        <v>706</v>
      </c>
      <c r="U93" s="4" t="s">
        <v>44</v>
      </c>
      <c r="V93" s="4" t="s">
        <v>44</v>
      </c>
      <c r="W93" s="4" t="s">
        <v>44</v>
      </c>
      <c r="X93" s="4" t="s">
        <v>707</v>
      </c>
      <c r="Y93" s="4" t="s">
        <v>708</v>
      </c>
      <c r="Z93" s="4" t="s">
        <v>709</v>
      </c>
      <c r="AA93" s="4"/>
      <c r="AB93" s="34">
        <v>75</v>
      </c>
      <c r="AC93" s="35" t="s">
        <v>285</v>
      </c>
      <c r="AD93" s="36" t="s">
        <v>49</v>
      </c>
      <c r="AE93" s="36" t="s">
        <v>81</v>
      </c>
      <c r="AF93" s="35">
        <v>50</v>
      </c>
      <c r="AG93" s="37"/>
      <c r="AH93" s="37"/>
      <c r="AI93" s="37"/>
      <c r="AJ93" s="37"/>
      <c r="AK93" s="37"/>
      <c r="AL93" s="37"/>
      <c r="AM93" s="37"/>
      <c r="AN93" s="37"/>
      <c r="AO93" s="38">
        <f>SUM(AO80:AO92)/2000</f>
        <v>5.7177334471365633</v>
      </c>
      <c r="AP93" s="38"/>
      <c r="AQ93" s="38">
        <f>SUM(AQ80:AQ92)/2000</f>
        <v>0.16365868942731276</v>
      </c>
      <c r="AR93" s="38">
        <f t="shared" si="25"/>
        <v>0</v>
      </c>
      <c r="AS93" s="38">
        <f>SUM(AS80:AS92)/2000</f>
        <v>0.22805865638766518</v>
      </c>
      <c r="AT93" s="37">
        <f t="shared" si="21"/>
        <v>75</v>
      </c>
    </row>
    <row r="94" spans="1:46" ht="25.5" x14ac:dyDescent="0.25">
      <c r="A94" s="4" t="s">
        <v>32</v>
      </c>
      <c r="B94" s="4" t="s">
        <v>745</v>
      </c>
      <c r="C94" s="4" t="s">
        <v>167</v>
      </c>
      <c r="D94" s="4" t="s">
        <v>53</v>
      </c>
      <c r="E94" s="4" t="s">
        <v>746</v>
      </c>
      <c r="F94" s="4" t="s">
        <v>747</v>
      </c>
      <c r="G94" s="4" t="s">
        <v>748</v>
      </c>
      <c r="H94" s="4" t="s">
        <v>749</v>
      </c>
      <c r="I94" s="4" t="s">
        <v>677</v>
      </c>
      <c r="J94" s="4" t="s">
        <v>36</v>
      </c>
      <c r="K94" s="4" t="s">
        <v>94</v>
      </c>
      <c r="L94" s="4" t="s">
        <v>44</v>
      </c>
      <c r="M94" s="4" t="s">
        <v>38</v>
      </c>
      <c r="N94" s="4" t="s">
        <v>750</v>
      </c>
      <c r="O94" s="4" t="s">
        <v>751</v>
      </c>
      <c r="P94" s="4" t="s">
        <v>752</v>
      </c>
      <c r="Q94" s="4" t="s">
        <v>681</v>
      </c>
      <c r="R94" s="4" t="s">
        <v>753</v>
      </c>
      <c r="S94" s="4" t="s">
        <v>42</v>
      </c>
      <c r="T94" s="4" t="s">
        <v>754</v>
      </c>
      <c r="U94" s="4" t="s">
        <v>49</v>
      </c>
      <c r="V94" s="4" t="s">
        <v>44</v>
      </c>
      <c r="W94" s="4" t="s">
        <v>44</v>
      </c>
      <c r="X94" s="4" t="s">
        <v>45</v>
      </c>
      <c r="Y94" s="4" t="s">
        <v>755</v>
      </c>
      <c r="Z94" s="4" t="s">
        <v>755</v>
      </c>
      <c r="AA94" s="4" t="s">
        <v>756</v>
      </c>
      <c r="AB94" s="34">
        <v>229</v>
      </c>
      <c r="AC94" s="35" t="s">
        <v>85</v>
      </c>
      <c r="AD94" s="36" t="s">
        <v>49</v>
      </c>
      <c r="AE94" s="36" t="s">
        <v>360</v>
      </c>
      <c r="AF94" s="35">
        <v>100</v>
      </c>
      <c r="AG94" s="37"/>
      <c r="AH94" s="37"/>
      <c r="AI94" s="37"/>
      <c r="AJ94" s="37"/>
      <c r="AK94" s="37"/>
      <c r="AL94" s="37"/>
      <c r="AM94" s="37"/>
      <c r="AN94" s="37"/>
      <c r="AO94" s="38"/>
      <c r="AP94" s="38"/>
      <c r="AQ94" s="38"/>
      <c r="AR94" s="38">
        <f t="shared" si="25"/>
        <v>0</v>
      </c>
      <c r="AS94" s="38"/>
      <c r="AT94" s="37" t="str">
        <f t="shared" si="21"/>
        <v/>
      </c>
    </row>
    <row r="95" spans="1:46" ht="25.5" x14ac:dyDescent="0.25">
      <c r="A95" s="4" t="s">
        <v>32</v>
      </c>
      <c r="B95" s="4" t="s">
        <v>757</v>
      </c>
      <c r="C95" s="4" t="s">
        <v>167</v>
      </c>
      <c r="D95" s="4" t="s">
        <v>53</v>
      </c>
      <c r="E95" s="4" t="s">
        <v>758</v>
      </c>
      <c r="F95" s="4" t="s">
        <v>747</v>
      </c>
      <c r="G95" s="4" t="s">
        <v>748</v>
      </c>
      <c r="H95" s="4" t="s">
        <v>749</v>
      </c>
      <c r="I95" s="4" t="s">
        <v>677</v>
      </c>
      <c r="J95" s="4" t="s">
        <v>36</v>
      </c>
      <c r="K95" s="4" t="s">
        <v>94</v>
      </c>
      <c r="L95" s="4" t="s">
        <v>44</v>
      </c>
      <c r="M95" s="4" t="s">
        <v>38</v>
      </c>
      <c r="N95" s="4" t="s">
        <v>750</v>
      </c>
      <c r="O95" s="4" t="s">
        <v>751</v>
      </c>
      <c r="P95" s="4" t="s">
        <v>752</v>
      </c>
      <c r="Q95" s="4" t="s">
        <v>681</v>
      </c>
      <c r="R95" s="4" t="s">
        <v>753</v>
      </c>
      <c r="S95" s="4" t="s">
        <v>42</v>
      </c>
      <c r="T95" s="4" t="s">
        <v>759</v>
      </c>
      <c r="U95" s="4" t="s">
        <v>49</v>
      </c>
      <c r="V95" s="4" t="s">
        <v>44</v>
      </c>
      <c r="W95" s="4" t="s">
        <v>44</v>
      </c>
      <c r="X95" s="4" t="s">
        <v>45</v>
      </c>
      <c r="Y95" s="4" t="s">
        <v>760</v>
      </c>
      <c r="Z95" s="4" t="s">
        <v>761</v>
      </c>
      <c r="AA95" s="4" t="s">
        <v>762</v>
      </c>
      <c r="AB95" s="34">
        <v>177</v>
      </c>
      <c r="AC95" s="35" t="s">
        <v>85</v>
      </c>
      <c r="AD95" s="36" t="s">
        <v>49</v>
      </c>
      <c r="AE95" s="36" t="s">
        <v>763</v>
      </c>
      <c r="AF95" s="35">
        <v>100</v>
      </c>
      <c r="AG95" s="37"/>
      <c r="AH95" s="37"/>
      <c r="AI95" s="37"/>
      <c r="AJ95" s="37"/>
      <c r="AK95" s="37"/>
      <c r="AL95" s="37"/>
      <c r="AM95" s="37"/>
      <c r="AN95" s="37"/>
      <c r="AO95" s="38"/>
      <c r="AP95" s="38"/>
      <c r="AQ95" s="38"/>
      <c r="AR95" s="38">
        <f t="shared" si="25"/>
        <v>0</v>
      </c>
      <c r="AS95" s="38"/>
      <c r="AT95" s="37" t="str">
        <f t="shared" si="21"/>
        <v/>
      </c>
    </row>
    <row r="96" spans="1:46" ht="25.5" x14ac:dyDescent="0.25">
      <c r="A96" s="4" t="s">
        <v>32</v>
      </c>
      <c r="B96" s="4" t="s">
        <v>764</v>
      </c>
      <c r="C96" s="4" t="s">
        <v>167</v>
      </c>
      <c r="D96" s="4" t="s">
        <v>53</v>
      </c>
      <c r="E96" s="4" t="s">
        <v>765</v>
      </c>
      <c r="F96" s="4" t="s">
        <v>747</v>
      </c>
      <c r="G96" s="4" t="s">
        <v>748</v>
      </c>
      <c r="H96" s="4" t="s">
        <v>749</v>
      </c>
      <c r="I96" s="4" t="s">
        <v>677</v>
      </c>
      <c r="J96" s="4" t="s">
        <v>36</v>
      </c>
      <c r="K96" s="4" t="s">
        <v>94</v>
      </c>
      <c r="L96" s="4" t="s">
        <v>44</v>
      </c>
      <c r="M96" s="4" t="s">
        <v>38</v>
      </c>
      <c r="N96" s="4" t="s">
        <v>750</v>
      </c>
      <c r="O96" s="4" t="s">
        <v>751</v>
      </c>
      <c r="P96" s="4" t="s">
        <v>752</v>
      </c>
      <c r="Q96" s="4" t="s">
        <v>681</v>
      </c>
      <c r="R96" s="4" t="s">
        <v>753</v>
      </c>
      <c r="S96" s="4" t="s">
        <v>42</v>
      </c>
      <c r="T96" s="4" t="s">
        <v>754</v>
      </c>
      <c r="U96" s="4" t="s">
        <v>49</v>
      </c>
      <c r="V96" s="4" t="s">
        <v>44</v>
      </c>
      <c r="W96" s="4" t="s">
        <v>44</v>
      </c>
      <c r="X96" s="4" t="s">
        <v>45</v>
      </c>
      <c r="Y96" s="4" t="s">
        <v>151</v>
      </c>
      <c r="Z96" s="4" t="s">
        <v>766</v>
      </c>
      <c r="AA96" s="4" t="s">
        <v>767</v>
      </c>
      <c r="AB96" s="34">
        <v>113</v>
      </c>
      <c r="AC96" s="35" t="s">
        <v>85</v>
      </c>
      <c r="AD96" s="36" t="s">
        <v>49</v>
      </c>
      <c r="AE96" s="36" t="s">
        <v>768</v>
      </c>
      <c r="AF96" s="35">
        <v>100</v>
      </c>
      <c r="AG96" s="37"/>
      <c r="AH96" s="37"/>
      <c r="AI96" s="37"/>
      <c r="AJ96" s="37"/>
      <c r="AK96" s="37"/>
      <c r="AL96" s="37"/>
      <c r="AM96" s="37"/>
      <c r="AN96" s="37"/>
      <c r="AO96" s="38"/>
      <c r="AP96" s="38"/>
      <c r="AQ96" s="38"/>
      <c r="AR96" s="38">
        <f t="shared" si="25"/>
        <v>0</v>
      </c>
      <c r="AS96" s="38"/>
      <c r="AT96" s="37" t="str">
        <f t="shared" si="21"/>
        <v/>
      </c>
    </row>
    <row r="97" spans="1:46" ht="25.5" x14ac:dyDescent="0.25">
      <c r="A97" s="4" t="s">
        <v>32</v>
      </c>
      <c r="B97" s="4" t="s">
        <v>769</v>
      </c>
      <c r="C97" s="4" t="s">
        <v>167</v>
      </c>
      <c r="D97" s="4" t="s">
        <v>53</v>
      </c>
      <c r="E97" s="4" t="s">
        <v>770</v>
      </c>
      <c r="F97" s="4" t="s">
        <v>747</v>
      </c>
      <c r="G97" s="4" t="s">
        <v>748</v>
      </c>
      <c r="H97" s="4" t="s">
        <v>749</v>
      </c>
      <c r="I97" s="4" t="s">
        <v>677</v>
      </c>
      <c r="J97" s="4" t="s">
        <v>36</v>
      </c>
      <c r="K97" s="4" t="s">
        <v>94</v>
      </c>
      <c r="L97" s="4" t="s">
        <v>44</v>
      </c>
      <c r="M97" s="4" t="s">
        <v>38</v>
      </c>
      <c r="N97" s="4" t="s">
        <v>750</v>
      </c>
      <c r="O97" s="4" t="s">
        <v>751</v>
      </c>
      <c r="P97" s="4" t="s">
        <v>752</v>
      </c>
      <c r="Q97" s="4" t="s">
        <v>681</v>
      </c>
      <c r="R97" s="4" t="s">
        <v>771</v>
      </c>
      <c r="S97" s="4" t="s">
        <v>42</v>
      </c>
      <c r="T97" s="4" t="s">
        <v>754</v>
      </c>
      <c r="U97" s="4" t="s">
        <v>49</v>
      </c>
      <c r="V97" s="4" t="s">
        <v>44</v>
      </c>
      <c r="W97" s="4" t="s">
        <v>44</v>
      </c>
      <c r="X97" s="4" t="s">
        <v>45</v>
      </c>
      <c r="Y97" s="4" t="s">
        <v>151</v>
      </c>
      <c r="Z97" s="4" t="s">
        <v>772</v>
      </c>
      <c r="AA97" s="4" t="s">
        <v>69</v>
      </c>
      <c r="AB97" s="34">
        <v>113</v>
      </c>
      <c r="AC97" s="35" t="s">
        <v>85</v>
      </c>
      <c r="AD97" s="36" t="s">
        <v>49</v>
      </c>
      <c r="AE97" s="36" t="s">
        <v>773</v>
      </c>
      <c r="AF97" s="35">
        <v>100</v>
      </c>
      <c r="AG97" s="37"/>
      <c r="AH97" s="37"/>
      <c r="AI97" s="37"/>
      <c r="AJ97" s="37"/>
      <c r="AK97" s="37"/>
      <c r="AL97" s="37"/>
      <c r="AM97" s="37"/>
      <c r="AN97" s="37"/>
      <c r="AO97" s="38"/>
      <c r="AP97" s="38"/>
      <c r="AQ97" s="38"/>
      <c r="AR97" s="38">
        <f t="shared" si="25"/>
        <v>0</v>
      </c>
      <c r="AS97" s="38"/>
      <c r="AT97" s="37" t="str">
        <f t="shared" si="21"/>
        <v/>
      </c>
    </row>
    <row r="98" spans="1:46" ht="25.5" x14ac:dyDescent="0.25">
      <c r="A98" s="4" t="s">
        <v>32</v>
      </c>
      <c r="B98" s="4" t="s">
        <v>774</v>
      </c>
      <c r="C98" s="4" t="s">
        <v>167</v>
      </c>
      <c r="D98" s="4" t="s">
        <v>53</v>
      </c>
      <c r="E98" s="4" t="s">
        <v>775</v>
      </c>
      <c r="F98" s="4" t="s">
        <v>747</v>
      </c>
      <c r="G98" s="4" t="s">
        <v>748</v>
      </c>
      <c r="H98" s="4" t="s">
        <v>749</v>
      </c>
      <c r="I98" s="4" t="s">
        <v>677</v>
      </c>
      <c r="J98" s="4" t="s">
        <v>36</v>
      </c>
      <c r="K98" s="4" t="s">
        <v>94</v>
      </c>
      <c r="L98" s="4" t="s">
        <v>44</v>
      </c>
      <c r="M98" s="4" t="s">
        <v>38</v>
      </c>
      <c r="N98" s="4" t="s">
        <v>750</v>
      </c>
      <c r="O98" s="4" t="s">
        <v>751</v>
      </c>
      <c r="P98" s="4" t="s">
        <v>752</v>
      </c>
      <c r="Q98" s="4" t="s">
        <v>681</v>
      </c>
      <c r="R98" s="4" t="s">
        <v>776</v>
      </c>
      <c r="S98" s="4" t="s">
        <v>42</v>
      </c>
      <c r="T98" s="4" t="s">
        <v>754</v>
      </c>
      <c r="U98" s="4" t="s">
        <v>49</v>
      </c>
      <c r="V98" s="4" t="s">
        <v>44</v>
      </c>
      <c r="W98" s="4" t="s">
        <v>44</v>
      </c>
      <c r="X98" s="4" t="s">
        <v>45</v>
      </c>
      <c r="Y98" s="4" t="s">
        <v>151</v>
      </c>
      <c r="Z98" s="4" t="s">
        <v>777</v>
      </c>
      <c r="AA98" s="4" t="s">
        <v>126</v>
      </c>
      <c r="AB98" s="34">
        <v>113</v>
      </c>
      <c r="AC98" s="35" t="s">
        <v>85</v>
      </c>
      <c r="AD98" s="36" t="s">
        <v>49</v>
      </c>
      <c r="AE98" s="36" t="s">
        <v>778</v>
      </c>
      <c r="AF98" s="35">
        <v>100</v>
      </c>
      <c r="AG98" s="37"/>
      <c r="AH98" s="37"/>
      <c r="AI98" s="37"/>
      <c r="AJ98" s="37"/>
      <c r="AK98" s="37"/>
      <c r="AL98" s="37"/>
      <c r="AM98" s="37"/>
      <c r="AN98" s="37"/>
      <c r="AO98" s="38"/>
      <c r="AP98" s="38"/>
      <c r="AQ98" s="38"/>
      <c r="AR98" s="38">
        <f t="shared" si="25"/>
        <v>0</v>
      </c>
      <c r="AS98" s="38"/>
      <c r="AT98" s="37" t="str">
        <f t="shared" si="21"/>
        <v/>
      </c>
    </row>
    <row r="99" spans="1:46" ht="25.5" x14ac:dyDescent="0.25">
      <c r="A99" s="4" t="s">
        <v>32</v>
      </c>
      <c r="B99" s="4" t="s">
        <v>779</v>
      </c>
      <c r="C99" s="4" t="s">
        <v>167</v>
      </c>
      <c r="D99" s="4" t="s">
        <v>53</v>
      </c>
      <c r="E99" s="4" t="s">
        <v>780</v>
      </c>
      <c r="F99" s="4" t="s">
        <v>747</v>
      </c>
      <c r="G99" s="4" t="s">
        <v>748</v>
      </c>
      <c r="H99" s="4" t="s">
        <v>749</v>
      </c>
      <c r="I99" s="4" t="s">
        <v>677</v>
      </c>
      <c r="J99" s="4" t="s">
        <v>36</v>
      </c>
      <c r="K99" s="4" t="s">
        <v>94</v>
      </c>
      <c r="L99" s="4" t="s">
        <v>44</v>
      </c>
      <c r="M99" s="4" t="s">
        <v>38</v>
      </c>
      <c r="N99" s="4" t="s">
        <v>750</v>
      </c>
      <c r="O99" s="4" t="s">
        <v>751</v>
      </c>
      <c r="P99" s="4" t="s">
        <v>752</v>
      </c>
      <c r="Q99" s="4" t="s">
        <v>681</v>
      </c>
      <c r="R99" s="4" t="s">
        <v>776</v>
      </c>
      <c r="S99" s="4" t="s">
        <v>42</v>
      </c>
      <c r="T99" s="4" t="s">
        <v>754</v>
      </c>
      <c r="U99" s="4" t="s">
        <v>49</v>
      </c>
      <c r="V99" s="4" t="s">
        <v>44</v>
      </c>
      <c r="W99" s="4" t="s">
        <v>44</v>
      </c>
      <c r="X99" s="4" t="s">
        <v>45</v>
      </c>
      <c r="Y99" s="4" t="s">
        <v>151</v>
      </c>
      <c r="Z99" s="4" t="s">
        <v>781</v>
      </c>
      <c r="AA99" s="4" t="s">
        <v>146</v>
      </c>
      <c r="AB99" s="34">
        <v>113</v>
      </c>
      <c r="AC99" s="35" t="s">
        <v>85</v>
      </c>
      <c r="AD99" s="36" t="s">
        <v>49</v>
      </c>
      <c r="AE99" s="36" t="s">
        <v>773</v>
      </c>
      <c r="AF99" s="35">
        <v>10</v>
      </c>
      <c r="AG99" s="37"/>
      <c r="AH99" s="37"/>
      <c r="AI99" s="37"/>
      <c r="AJ99" s="37"/>
      <c r="AK99" s="37"/>
      <c r="AL99" s="37"/>
      <c r="AM99" s="37"/>
      <c r="AN99" s="37"/>
      <c r="AO99" s="38"/>
      <c r="AP99" s="38"/>
      <c r="AQ99" s="38"/>
      <c r="AR99" s="38">
        <f t="shared" si="25"/>
        <v>0</v>
      </c>
      <c r="AS99" s="38"/>
      <c r="AT99" s="37" t="str">
        <f t="shared" si="21"/>
        <v/>
      </c>
    </row>
    <row r="100" spans="1:46" ht="25.5" x14ac:dyDescent="0.25">
      <c r="A100" s="4" t="s">
        <v>32</v>
      </c>
      <c r="B100" s="4" t="s">
        <v>674</v>
      </c>
      <c r="C100" s="4" t="s">
        <v>52</v>
      </c>
      <c r="D100" s="4" t="s">
        <v>53</v>
      </c>
      <c r="E100" s="4" t="s">
        <v>675</v>
      </c>
      <c r="F100" s="4" t="s">
        <v>784</v>
      </c>
      <c r="G100" s="4" t="s">
        <v>793</v>
      </c>
      <c r="H100" s="4" t="s">
        <v>676</v>
      </c>
      <c r="I100" s="4" t="s">
        <v>677</v>
      </c>
      <c r="J100" s="4" t="s">
        <v>36</v>
      </c>
      <c r="K100" s="4" t="s">
        <v>94</v>
      </c>
      <c r="L100" s="4" t="s">
        <v>44</v>
      </c>
      <c r="M100" s="4" t="s">
        <v>38</v>
      </c>
      <c r="N100" s="4" t="s">
        <v>678</v>
      </c>
      <c r="O100" s="4" t="s">
        <v>679</v>
      </c>
      <c r="P100" s="4" t="s">
        <v>680</v>
      </c>
      <c r="Q100" s="4" t="s">
        <v>681</v>
      </c>
      <c r="R100" s="4" t="s">
        <v>682</v>
      </c>
      <c r="S100" s="4" t="s">
        <v>42</v>
      </c>
      <c r="T100" s="4" t="s">
        <v>683</v>
      </c>
      <c r="U100" s="4" t="s">
        <v>44</v>
      </c>
      <c r="V100" s="4" t="s">
        <v>44</v>
      </c>
      <c r="W100" s="4" t="s">
        <v>44</v>
      </c>
      <c r="X100" s="4" t="s">
        <v>45</v>
      </c>
      <c r="Y100" s="4" t="s">
        <v>165</v>
      </c>
      <c r="Z100" s="4" t="s">
        <v>684</v>
      </c>
      <c r="AA100" s="4"/>
      <c r="AB100" s="34">
        <v>113</v>
      </c>
      <c r="AC100" s="35" t="s">
        <v>147</v>
      </c>
      <c r="AD100" s="36" t="s">
        <v>69</v>
      </c>
      <c r="AE100" s="36" t="s">
        <v>685</v>
      </c>
      <c r="AF100" s="35">
        <v>30</v>
      </c>
      <c r="AG100" s="37"/>
      <c r="AH100" s="37"/>
      <c r="AI100" s="37"/>
      <c r="AJ100" s="37"/>
      <c r="AK100" s="37"/>
      <c r="AL100" s="37"/>
      <c r="AM100" s="37"/>
      <c r="AN100" s="37"/>
      <c r="AO100" s="38"/>
      <c r="AP100" s="38"/>
      <c r="AQ100" s="38"/>
      <c r="AR100" s="38">
        <f t="shared" si="25"/>
        <v>0</v>
      </c>
      <c r="AS100" s="38"/>
      <c r="AT100" s="37" t="str">
        <f t="shared" si="21"/>
        <v/>
      </c>
    </row>
    <row r="101" spans="1:46" x14ac:dyDescent="0.25">
      <c r="A101" s="4" t="s">
        <v>32</v>
      </c>
      <c r="B101" s="4" t="s">
        <v>33</v>
      </c>
      <c r="C101" s="4" t="s">
        <v>52</v>
      </c>
      <c r="D101" s="4" t="s">
        <v>53</v>
      </c>
      <c r="E101" s="4" t="s">
        <v>34</v>
      </c>
      <c r="F101" s="4" t="s">
        <v>794</v>
      </c>
      <c r="G101" s="4" t="s">
        <v>795</v>
      </c>
      <c r="H101" s="4" t="s">
        <v>35</v>
      </c>
      <c r="I101" s="4" t="s">
        <v>35</v>
      </c>
      <c r="J101" s="4" t="s">
        <v>36</v>
      </c>
      <c r="K101" s="4" t="s">
        <v>37</v>
      </c>
      <c r="L101" s="4" t="s">
        <v>44</v>
      </c>
      <c r="M101" s="4" t="s">
        <v>38</v>
      </c>
      <c r="N101" s="4" t="s">
        <v>39</v>
      </c>
      <c r="O101" s="4" t="s">
        <v>35</v>
      </c>
      <c r="P101" s="4" t="s">
        <v>40</v>
      </c>
      <c r="Q101" s="4" t="s">
        <v>41</v>
      </c>
      <c r="R101" s="4"/>
      <c r="S101" s="4" t="s">
        <v>42</v>
      </c>
      <c r="T101" s="4" t="s">
        <v>43</v>
      </c>
      <c r="U101" s="4" t="s">
        <v>44</v>
      </c>
      <c r="V101" s="4" t="s">
        <v>44</v>
      </c>
      <c r="W101" s="4" t="s">
        <v>44</v>
      </c>
      <c r="X101" s="4" t="s">
        <v>45</v>
      </c>
      <c r="Y101" s="4" t="s">
        <v>46</v>
      </c>
      <c r="Z101" s="4" t="s">
        <v>47</v>
      </c>
      <c r="AA101" s="4"/>
      <c r="AB101" s="34">
        <v>229</v>
      </c>
      <c r="AC101" s="35" t="s">
        <v>48</v>
      </c>
      <c r="AD101" s="36" t="s">
        <v>49</v>
      </c>
      <c r="AE101" s="36" t="s">
        <v>50</v>
      </c>
      <c r="AF101" s="35">
        <v>2600</v>
      </c>
      <c r="AG101" s="37">
        <v>0.65</v>
      </c>
      <c r="AH101" s="37">
        <v>2.3199999999999998</v>
      </c>
      <c r="AI101" s="37">
        <v>0.12</v>
      </c>
      <c r="AJ101" s="37">
        <v>8.7999999999999995E-2</v>
      </c>
      <c r="AK101" s="37">
        <v>0.26</v>
      </c>
      <c r="AL101" s="37">
        <v>0.06</v>
      </c>
      <c r="AM101" s="37">
        <v>8.0000000000000002E-3</v>
      </c>
      <c r="AN101" s="38">
        <f t="shared" ref="AN101:AN102" si="28">$AB101*$AF101*$AG101*AH101/454</f>
        <v>1977.6722466960352</v>
      </c>
      <c r="AO101" s="38">
        <f>$AB101*$AF101*$AG101*(AH101-AK101)/454</f>
        <v>1756.0365638766516</v>
      </c>
      <c r="AP101" s="38">
        <f t="shared" ref="AP101:AP102" si="29">$AB101*$AF101*$AG101*AI101/454</f>
        <v>102.29339207048457</v>
      </c>
      <c r="AQ101" s="38">
        <f>$AB101*$AF101*$AG101*(AI101-AL101)/454</f>
        <v>51.146696035242286</v>
      </c>
      <c r="AR101" s="38">
        <f t="shared" si="25"/>
        <v>75.015154185022027</v>
      </c>
      <c r="AS101" s="38">
        <f>$AB101*$AF101*$AG101*(AJ101-AM101)/454</f>
        <v>68.195594713656376</v>
      </c>
      <c r="AT101" s="37">
        <f t="shared" si="21"/>
        <v>229</v>
      </c>
    </row>
    <row r="102" spans="1:46" x14ac:dyDescent="0.25">
      <c r="A102" s="4" t="s">
        <v>32</v>
      </c>
      <c r="B102" s="4" t="s">
        <v>796</v>
      </c>
      <c r="C102" s="4"/>
      <c r="D102" s="4" t="s">
        <v>53</v>
      </c>
      <c r="E102" s="4" t="s">
        <v>797</v>
      </c>
      <c r="F102" s="4" t="s">
        <v>798</v>
      </c>
      <c r="G102" s="4" t="s">
        <v>799</v>
      </c>
      <c r="H102" s="4" t="s">
        <v>800</v>
      </c>
      <c r="I102" s="4" t="s">
        <v>800</v>
      </c>
      <c r="J102" s="4" t="s">
        <v>93</v>
      </c>
      <c r="K102" s="4" t="s">
        <v>37</v>
      </c>
      <c r="L102" s="4" t="s">
        <v>44</v>
      </c>
      <c r="M102" s="4" t="s">
        <v>38</v>
      </c>
      <c r="N102" s="4" t="s">
        <v>801</v>
      </c>
      <c r="O102" s="4" t="s">
        <v>800</v>
      </c>
      <c r="P102" s="4" t="s">
        <v>802</v>
      </c>
      <c r="Q102" s="4" t="s">
        <v>163</v>
      </c>
      <c r="R102" s="4" t="s">
        <v>803</v>
      </c>
      <c r="S102" s="4" t="s">
        <v>42</v>
      </c>
      <c r="T102" s="4" t="s">
        <v>804</v>
      </c>
      <c r="U102" s="4" t="s">
        <v>44</v>
      </c>
      <c r="V102" s="4" t="s">
        <v>44</v>
      </c>
      <c r="W102" s="4" t="s">
        <v>44</v>
      </c>
      <c r="X102" s="4" t="s">
        <v>45</v>
      </c>
      <c r="Y102" s="4" t="s">
        <v>805</v>
      </c>
      <c r="Z102" s="4" t="s">
        <v>806</v>
      </c>
      <c r="AA102" s="4"/>
      <c r="AB102" s="34">
        <v>78</v>
      </c>
      <c r="AC102" s="35" t="s">
        <v>101</v>
      </c>
      <c r="AD102" s="36" t="s">
        <v>126</v>
      </c>
      <c r="AE102" s="36" t="s">
        <v>807</v>
      </c>
      <c r="AF102" s="35">
        <v>1500</v>
      </c>
      <c r="AG102" s="37">
        <v>0.65</v>
      </c>
      <c r="AH102" s="37">
        <v>2.74</v>
      </c>
      <c r="AI102" s="37">
        <v>0.12</v>
      </c>
      <c r="AJ102" s="37">
        <v>0.192</v>
      </c>
      <c r="AK102" s="37">
        <v>0.26</v>
      </c>
      <c r="AL102" s="37">
        <v>0.06</v>
      </c>
      <c r="AM102" s="37">
        <v>8.0000000000000002E-3</v>
      </c>
      <c r="AN102" s="38">
        <f t="shared" si="28"/>
        <v>458.9801762114538</v>
      </c>
      <c r="AO102" s="38">
        <f>$AB102*$AF102*$AG102*(AH102-AK102)/454</f>
        <v>415.42731277533045</v>
      </c>
      <c r="AP102" s="38">
        <f t="shared" si="29"/>
        <v>20.101321585903083</v>
      </c>
      <c r="AQ102" s="38">
        <f>$AB102*$AF102*$AG102*(AI102-AL102)/454</f>
        <v>10.050660792951541</v>
      </c>
      <c r="AR102" s="38">
        <f t="shared" si="25"/>
        <v>32.162114537444936</v>
      </c>
      <c r="AS102" s="38">
        <f>$AB102*$AF102*$AG102*(AJ102-AM102)/454</f>
        <v>30.822026431718058</v>
      </c>
      <c r="AT102" s="37">
        <f t="shared" si="21"/>
        <v>78</v>
      </c>
    </row>
    <row r="103" spans="1:46" x14ac:dyDescent="0.25">
      <c r="A103" s="4" t="s">
        <v>32</v>
      </c>
      <c r="B103" s="4" t="s">
        <v>813</v>
      </c>
      <c r="C103" s="4" t="s">
        <v>86</v>
      </c>
      <c r="D103" s="4" t="s">
        <v>53</v>
      </c>
      <c r="E103" s="4" t="s">
        <v>814</v>
      </c>
      <c r="F103" s="4" t="s">
        <v>815</v>
      </c>
      <c r="G103" s="4" t="s">
        <v>816</v>
      </c>
      <c r="H103" s="4" t="s">
        <v>817</v>
      </c>
      <c r="I103" s="4" t="s">
        <v>817</v>
      </c>
      <c r="J103" s="4" t="s">
        <v>93</v>
      </c>
      <c r="K103" s="4" t="s">
        <v>37</v>
      </c>
      <c r="L103" s="4" t="s">
        <v>44</v>
      </c>
      <c r="M103" s="4" t="s">
        <v>38</v>
      </c>
      <c r="N103" s="4" t="s">
        <v>818</v>
      </c>
      <c r="O103" s="4" t="s">
        <v>817</v>
      </c>
      <c r="P103" s="4" t="s">
        <v>729</v>
      </c>
      <c r="Q103" s="4" t="s">
        <v>41</v>
      </c>
      <c r="R103" s="4" t="s">
        <v>819</v>
      </c>
      <c r="S103" s="4" t="s">
        <v>42</v>
      </c>
      <c r="T103" s="4" t="s">
        <v>820</v>
      </c>
      <c r="U103" s="4" t="s">
        <v>44</v>
      </c>
      <c r="V103" s="4" t="s">
        <v>44</v>
      </c>
      <c r="W103" s="4" t="s">
        <v>44</v>
      </c>
      <c r="X103" s="4" t="s">
        <v>78</v>
      </c>
      <c r="Y103" s="4" t="s">
        <v>821</v>
      </c>
      <c r="Z103" s="4" t="s">
        <v>822</v>
      </c>
      <c r="AA103" s="4"/>
      <c r="AB103" s="34">
        <v>104</v>
      </c>
      <c r="AC103" s="35" t="s">
        <v>220</v>
      </c>
      <c r="AD103" s="36" t="s">
        <v>126</v>
      </c>
      <c r="AE103" s="36" t="s">
        <v>823</v>
      </c>
      <c r="AF103" s="35"/>
      <c r="AG103" s="37"/>
      <c r="AH103" s="37"/>
      <c r="AI103" s="37"/>
      <c r="AJ103" s="37"/>
      <c r="AK103" s="37"/>
      <c r="AL103" s="37"/>
      <c r="AM103" s="37"/>
      <c r="AN103" s="37"/>
      <c r="AO103" s="38"/>
      <c r="AP103" s="38"/>
      <c r="AQ103" s="38"/>
      <c r="AR103" s="38">
        <f t="shared" si="25"/>
        <v>0</v>
      </c>
      <c r="AS103" s="38"/>
      <c r="AT103" s="37" t="str">
        <f t="shared" si="21"/>
        <v/>
      </c>
    </row>
    <row r="104" spans="1:46" x14ac:dyDescent="0.25">
      <c r="A104" s="4" t="s">
        <v>32</v>
      </c>
      <c r="B104" s="4" t="s">
        <v>824</v>
      </c>
      <c r="C104" s="4" t="s">
        <v>86</v>
      </c>
      <c r="D104" s="4" t="s">
        <v>53</v>
      </c>
      <c r="E104" s="4" t="s">
        <v>825</v>
      </c>
      <c r="F104" s="4" t="s">
        <v>815</v>
      </c>
      <c r="G104" s="4" t="s">
        <v>816</v>
      </c>
      <c r="H104" s="4" t="s">
        <v>826</v>
      </c>
      <c r="I104" s="4" t="s">
        <v>826</v>
      </c>
      <c r="J104" s="4" t="s">
        <v>93</v>
      </c>
      <c r="K104" s="4" t="s">
        <v>37</v>
      </c>
      <c r="L104" s="4" t="s">
        <v>44</v>
      </c>
      <c r="M104" s="4" t="s">
        <v>38</v>
      </c>
      <c r="N104" s="4" t="s">
        <v>827</v>
      </c>
      <c r="O104" s="4" t="s">
        <v>826</v>
      </c>
      <c r="P104" s="4" t="s">
        <v>828</v>
      </c>
      <c r="Q104" s="4" t="s">
        <v>41</v>
      </c>
      <c r="R104" s="4" t="s">
        <v>86</v>
      </c>
      <c r="S104" s="4" t="s">
        <v>42</v>
      </c>
      <c r="T104" s="4" t="s">
        <v>829</v>
      </c>
      <c r="U104" s="4" t="s">
        <v>44</v>
      </c>
      <c r="V104" s="4" t="s">
        <v>44</v>
      </c>
      <c r="W104" s="4" t="s">
        <v>44</v>
      </c>
      <c r="X104" s="4" t="s">
        <v>78</v>
      </c>
      <c r="Y104" s="4" t="s">
        <v>830</v>
      </c>
      <c r="Z104" s="4" t="s">
        <v>831</v>
      </c>
      <c r="AA104" s="4"/>
      <c r="AB104" s="34">
        <v>116</v>
      </c>
      <c r="AC104" s="35" t="s">
        <v>832</v>
      </c>
      <c r="AD104" s="36" t="s">
        <v>126</v>
      </c>
      <c r="AE104" s="36" t="s">
        <v>833</v>
      </c>
      <c r="AF104" s="35"/>
      <c r="AG104" s="37"/>
      <c r="AH104" s="37"/>
      <c r="AI104" s="37"/>
      <c r="AJ104" s="37"/>
      <c r="AK104" s="37"/>
      <c r="AL104" s="37"/>
      <c r="AM104" s="37"/>
      <c r="AN104" s="37"/>
      <c r="AO104" s="38"/>
      <c r="AP104" s="38"/>
      <c r="AQ104" s="38"/>
      <c r="AR104" s="38">
        <f t="shared" si="25"/>
        <v>0</v>
      </c>
      <c r="AS104" s="38"/>
      <c r="AT104" s="37" t="str">
        <f t="shared" si="21"/>
        <v/>
      </c>
    </row>
    <row r="105" spans="1:46" x14ac:dyDescent="0.25">
      <c r="A105" s="4" t="s">
        <v>32</v>
      </c>
      <c r="B105" s="4" t="s">
        <v>836</v>
      </c>
      <c r="C105" s="4"/>
      <c r="D105" s="4" t="s">
        <v>53</v>
      </c>
      <c r="E105" s="4" t="s">
        <v>837</v>
      </c>
      <c r="F105" s="4" t="s">
        <v>838</v>
      </c>
      <c r="G105" s="4" t="s">
        <v>816</v>
      </c>
      <c r="H105" s="4" t="s">
        <v>839</v>
      </c>
      <c r="I105" s="4" t="s">
        <v>839</v>
      </c>
      <c r="J105" s="4" t="s">
        <v>36</v>
      </c>
      <c r="K105" s="4" t="s">
        <v>37</v>
      </c>
      <c r="L105" s="4" t="s">
        <v>44</v>
      </c>
      <c r="M105" s="4" t="s">
        <v>38</v>
      </c>
      <c r="N105" s="4" t="s">
        <v>840</v>
      </c>
      <c r="O105" s="4" t="s">
        <v>839</v>
      </c>
      <c r="P105" s="4" t="s">
        <v>841</v>
      </c>
      <c r="Q105" s="4" t="s">
        <v>310</v>
      </c>
      <c r="R105" s="4" t="s">
        <v>842</v>
      </c>
      <c r="S105" s="4" t="s">
        <v>42</v>
      </c>
      <c r="T105" s="4" t="s">
        <v>843</v>
      </c>
      <c r="U105" s="4" t="s">
        <v>44</v>
      </c>
      <c r="V105" s="4" t="s">
        <v>44</v>
      </c>
      <c r="W105" s="4" t="s">
        <v>44</v>
      </c>
      <c r="X105" s="4" t="s">
        <v>65</v>
      </c>
      <c r="Y105" s="4" t="s">
        <v>844</v>
      </c>
      <c r="Z105" s="4" t="s">
        <v>845</v>
      </c>
      <c r="AA105" s="4"/>
      <c r="AB105" s="34">
        <v>190</v>
      </c>
      <c r="AC105" s="35" t="s">
        <v>80</v>
      </c>
      <c r="AD105" s="36" t="s">
        <v>49</v>
      </c>
      <c r="AE105" s="36" t="s">
        <v>81</v>
      </c>
      <c r="AF105" s="35">
        <v>1070</v>
      </c>
      <c r="AG105" s="37">
        <v>0.65</v>
      </c>
      <c r="AH105" s="37">
        <v>2.3199999999999998</v>
      </c>
      <c r="AI105" s="37">
        <v>0.12</v>
      </c>
      <c r="AJ105" s="37">
        <v>8.7999999999999995E-2</v>
      </c>
      <c r="AK105" s="37">
        <v>0.26</v>
      </c>
      <c r="AL105" s="37">
        <v>0.06</v>
      </c>
      <c r="AM105" s="37">
        <v>8.0000000000000002E-3</v>
      </c>
      <c r="AN105" s="38">
        <f t="shared" ref="AN105:AN108" si="30">$AB105*$AF105*$AG105*AH105/454</f>
        <v>675.27841409691621</v>
      </c>
      <c r="AO105" s="38">
        <f>$AB105*$AF105*$AG105*(AH105-AK105)/454</f>
        <v>599.60066079295143</v>
      </c>
      <c r="AP105" s="38">
        <f t="shared" ref="AP105:AP108" si="31">$AB105*$AF105*$AG105*AI105/454</f>
        <v>34.928193832599121</v>
      </c>
      <c r="AQ105" s="38">
        <f>$AB105*$AF105*$AG105*(AI105-AL105)/454</f>
        <v>17.46409691629956</v>
      </c>
      <c r="AR105" s="38">
        <f t="shared" si="25"/>
        <v>25.614008810572688</v>
      </c>
      <c r="AS105" s="38">
        <f>$AB105*$AF105*$AG105*(AJ105-AM105)/454</f>
        <v>23.285462555066076</v>
      </c>
      <c r="AT105" s="37">
        <f t="shared" si="21"/>
        <v>190</v>
      </c>
    </row>
    <row r="106" spans="1:46" x14ac:dyDescent="0.25">
      <c r="A106" s="4" t="s">
        <v>32</v>
      </c>
      <c r="B106" s="4" t="s">
        <v>846</v>
      </c>
      <c r="C106" s="4" t="s">
        <v>86</v>
      </c>
      <c r="D106" s="4" t="s">
        <v>53</v>
      </c>
      <c r="E106" s="4" t="s">
        <v>132</v>
      </c>
      <c r="F106" s="4" t="s">
        <v>847</v>
      </c>
      <c r="G106" s="4" t="s">
        <v>848</v>
      </c>
      <c r="H106" s="4" t="s">
        <v>133</v>
      </c>
      <c r="I106" s="4" t="s">
        <v>133</v>
      </c>
      <c r="J106" s="4" t="s">
        <v>93</v>
      </c>
      <c r="K106" s="4" t="s">
        <v>37</v>
      </c>
      <c r="L106" s="4" t="s">
        <v>44</v>
      </c>
      <c r="M106" s="4" t="s">
        <v>38</v>
      </c>
      <c r="N106" s="4" t="s">
        <v>134</v>
      </c>
      <c r="O106" s="4" t="s">
        <v>135</v>
      </c>
      <c r="P106" s="4" t="s">
        <v>136</v>
      </c>
      <c r="Q106" s="4" t="s">
        <v>41</v>
      </c>
      <c r="R106" s="4" t="s">
        <v>137</v>
      </c>
      <c r="S106" s="4" t="s">
        <v>42</v>
      </c>
      <c r="T106" s="4" t="s">
        <v>138</v>
      </c>
      <c r="U106" s="4" t="s">
        <v>44</v>
      </c>
      <c r="V106" s="4" t="s">
        <v>44</v>
      </c>
      <c r="W106" s="4" t="s">
        <v>44</v>
      </c>
      <c r="X106" s="4" t="s">
        <v>78</v>
      </c>
      <c r="Y106" s="4" t="s">
        <v>139</v>
      </c>
      <c r="Z106" s="4" t="s">
        <v>140</v>
      </c>
      <c r="AA106" s="4"/>
      <c r="AB106" s="34">
        <v>115</v>
      </c>
      <c r="AC106" s="35" t="s">
        <v>101</v>
      </c>
      <c r="AD106" s="36" t="s">
        <v>126</v>
      </c>
      <c r="AE106" s="36" t="s">
        <v>141</v>
      </c>
      <c r="AF106" s="35">
        <v>220</v>
      </c>
      <c r="AG106" s="37">
        <v>0.65</v>
      </c>
      <c r="AH106" s="37">
        <v>2.3199999999999998</v>
      </c>
      <c r="AI106" s="37">
        <v>0.12</v>
      </c>
      <c r="AJ106" s="37">
        <v>0.112</v>
      </c>
      <c r="AK106" s="37">
        <v>0.26</v>
      </c>
      <c r="AL106" s="37">
        <v>0.06</v>
      </c>
      <c r="AM106" s="37">
        <v>8.0000000000000002E-3</v>
      </c>
      <c r="AN106" s="38">
        <f t="shared" si="30"/>
        <v>84.036123348017611</v>
      </c>
      <c r="AO106" s="38">
        <f>$AB106*$AF106*$AG106*(AH106-AK106)/454</f>
        <v>74.618281938325978</v>
      </c>
      <c r="AP106" s="38">
        <f t="shared" si="31"/>
        <v>4.3466960352422905</v>
      </c>
      <c r="AQ106" s="38">
        <f>$AB106*$AF106*$AG106*(AI106-AL106)/454</f>
        <v>2.1733480176211453</v>
      </c>
      <c r="AR106" s="38">
        <f t="shared" si="25"/>
        <v>4.0569162995594716</v>
      </c>
      <c r="AS106" s="38">
        <f>$AB106*$AF106*$AG106*(AJ106-AM106)/454</f>
        <v>3.7671365638766523</v>
      </c>
      <c r="AT106" s="37">
        <f t="shared" si="21"/>
        <v>115</v>
      </c>
    </row>
    <row r="107" spans="1:46" x14ac:dyDescent="0.25">
      <c r="A107" s="4" t="s">
        <v>32</v>
      </c>
      <c r="B107" s="4" t="s">
        <v>849</v>
      </c>
      <c r="C107" s="4"/>
      <c r="D107" s="4" t="s">
        <v>53</v>
      </c>
      <c r="E107" s="4" t="s">
        <v>850</v>
      </c>
      <c r="F107" s="4" t="s">
        <v>851</v>
      </c>
      <c r="G107" s="4" t="s">
        <v>494</v>
      </c>
      <c r="H107" s="4" t="s">
        <v>852</v>
      </c>
      <c r="I107" s="4" t="s">
        <v>852</v>
      </c>
      <c r="J107" s="4" t="s">
        <v>93</v>
      </c>
      <c r="K107" s="4" t="s">
        <v>37</v>
      </c>
      <c r="L107" s="4" t="s">
        <v>44</v>
      </c>
      <c r="M107" s="4" t="s">
        <v>38</v>
      </c>
      <c r="N107" s="4" t="s">
        <v>853</v>
      </c>
      <c r="O107" s="4" t="s">
        <v>854</v>
      </c>
      <c r="P107" s="4" t="s">
        <v>855</v>
      </c>
      <c r="Q107" s="4" t="s">
        <v>41</v>
      </c>
      <c r="R107" s="4" t="s">
        <v>856</v>
      </c>
      <c r="S107" s="4" t="s">
        <v>42</v>
      </c>
      <c r="T107" s="4" t="s">
        <v>857</v>
      </c>
      <c r="U107" s="4" t="s">
        <v>44</v>
      </c>
      <c r="V107" s="4" t="s">
        <v>44</v>
      </c>
      <c r="W107" s="4" t="s">
        <v>44</v>
      </c>
      <c r="X107" s="4" t="s">
        <v>78</v>
      </c>
      <c r="Y107" s="4" t="s">
        <v>144</v>
      </c>
      <c r="Z107" s="4" t="s">
        <v>858</v>
      </c>
      <c r="AA107" s="4" t="s">
        <v>859</v>
      </c>
      <c r="AB107" s="34">
        <v>170</v>
      </c>
      <c r="AC107" s="35" t="s">
        <v>147</v>
      </c>
      <c r="AD107" s="36" t="s">
        <v>69</v>
      </c>
      <c r="AE107" s="36" t="s">
        <v>860</v>
      </c>
      <c r="AF107" s="35">
        <v>1500</v>
      </c>
      <c r="AG107" s="37">
        <v>0.65</v>
      </c>
      <c r="AH107" s="37">
        <v>2.3199999999999998</v>
      </c>
      <c r="AI107" s="37">
        <v>0.12</v>
      </c>
      <c r="AJ107" s="37">
        <v>8.7999999999999995E-2</v>
      </c>
      <c r="AK107" s="37">
        <v>0.26</v>
      </c>
      <c r="AL107" s="37">
        <v>0.06</v>
      </c>
      <c r="AM107" s="37">
        <v>8.0000000000000002E-3</v>
      </c>
      <c r="AN107" s="38">
        <f t="shared" si="30"/>
        <v>847.00440528634363</v>
      </c>
      <c r="AO107" s="38">
        <f>$AB107*$AF107*$AG107*(AH107-AK107)/454</f>
        <v>752.08149779735675</v>
      </c>
      <c r="AP107" s="38">
        <f t="shared" si="31"/>
        <v>43.810572687224671</v>
      </c>
      <c r="AQ107" s="38">
        <f>$AB107*$AF107*$AG107*(AI107-AL107)/454</f>
        <v>21.905286343612335</v>
      </c>
      <c r="AR107" s="38">
        <f t="shared" si="25"/>
        <v>32.127753303964759</v>
      </c>
      <c r="AS107" s="38">
        <f>$AB107*$AF107*$AG107*(AJ107-AM107)/454</f>
        <v>29.207048458149774</v>
      </c>
      <c r="AT107" s="37">
        <f t="shared" si="21"/>
        <v>170</v>
      </c>
    </row>
    <row r="108" spans="1:46" x14ac:dyDescent="0.25">
      <c r="A108" s="4" t="s">
        <v>32</v>
      </c>
      <c r="B108" s="4" t="s">
        <v>286</v>
      </c>
      <c r="C108" s="4" t="s">
        <v>52</v>
      </c>
      <c r="D108" s="4" t="s">
        <v>53</v>
      </c>
      <c r="E108" s="4" t="s">
        <v>287</v>
      </c>
      <c r="F108" s="4" t="s">
        <v>876</v>
      </c>
      <c r="G108" s="4" t="s">
        <v>877</v>
      </c>
      <c r="H108" s="4" t="s">
        <v>278</v>
      </c>
      <c r="I108" s="4" t="s">
        <v>278</v>
      </c>
      <c r="J108" s="4" t="s">
        <v>93</v>
      </c>
      <c r="K108" s="4" t="s">
        <v>37</v>
      </c>
      <c r="L108" s="4" t="s">
        <v>44</v>
      </c>
      <c r="M108" s="4" t="s">
        <v>38</v>
      </c>
      <c r="N108" s="4" t="s">
        <v>279</v>
      </c>
      <c r="O108" s="4" t="s">
        <v>278</v>
      </c>
      <c r="P108" s="4"/>
      <c r="Q108" s="4"/>
      <c r="R108" s="4" t="s">
        <v>280</v>
      </c>
      <c r="S108" s="4" t="s">
        <v>42</v>
      </c>
      <c r="T108" s="4" t="s">
        <v>281</v>
      </c>
      <c r="U108" s="4" t="s">
        <v>44</v>
      </c>
      <c r="V108" s="4" t="s">
        <v>44</v>
      </c>
      <c r="W108" s="4" t="s">
        <v>44</v>
      </c>
      <c r="X108" s="4" t="s">
        <v>98</v>
      </c>
      <c r="Y108" s="4" t="s">
        <v>288</v>
      </c>
      <c r="Z108" s="4" t="s">
        <v>289</v>
      </c>
      <c r="AA108" s="4"/>
      <c r="AB108" s="34">
        <v>400</v>
      </c>
      <c r="AC108" s="35" t="s">
        <v>147</v>
      </c>
      <c r="AD108" s="36" t="s">
        <v>69</v>
      </c>
      <c r="AE108" s="36" t="s">
        <v>81</v>
      </c>
      <c r="AF108" s="35">
        <v>4000</v>
      </c>
      <c r="AG108" s="37">
        <v>0.65</v>
      </c>
      <c r="AH108" s="37">
        <v>2.3199999999999998</v>
      </c>
      <c r="AI108" s="37">
        <v>0.12</v>
      </c>
      <c r="AJ108" s="37">
        <v>8.7999999999999995E-2</v>
      </c>
      <c r="AK108" s="37">
        <v>0.26</v>
      </c>
      <c r="AL108" s="37">
        <v>0.06</v>
      </c>
      <c r="AM108" s="37">
        <v>8.0000000000000002E-3</v>
      </c>
      <c r="AN108" s="38">
        <f t="shared" si="30"/>
        <v>5314.5374449339206</v>
      </c>
      <c r="AO108" s="38">
        <f>$AB108*$AF108*$AG108*(AH108-AK108)/454</f>
        <v>4718.9427312775324</v>
      </c>
      <c r="AP108" s="38">
        <f t="shared" si="31"/>
        <v>274.88986784140968</v>
      </c>
      <c r="AQ108" s="38">
        <f>$AB108*$AF108*$AG108*(AI108-AL108)/454</f>
        <v>137.44493392070484</v>
      </c>
      <c r="AR108" s="38">
        <f t="shared" si="25"/>
        <v>201.58590308370043</v>
      </c>
      <c r="AS108" s="38">
        <f>$AB108*$AF108*$AG108*(AJ108-AM108)/454</f>
        <v>183.2599118942731</v>
      </c>
      <c r="AT108" s="37">
        <f t="shared" si="21"/>
        <v>400</v>
      </c>
    </row>
    <row r="109" spans="1:46" x14ac:dyDescent="0.25">
      <c r="A109" s="4" t="s">
        <v>32</v>
      </c>
      <c r="B109" s="4" t="s">
        <v>902</v>
      </c>
      <c r="C109" s="4"/>
      <c r="D109" s="4" t="s">
        <v>53</v>
      </c>
      <c r="E109" s="4" t="s">
        <v>903</v>
      </c>
      <c r="F109" s="4" t="s">
        <v>904</v>
      </c>
      <c r="G109" s="4" t="s">
        <v>905</v>
      </c>
      <c r="H109" s="4" t="s">
        <v>906</v>
      </c>
      <c r="I109" s="4" t="s">
        <v>906</v>
      </c>
      <c r="J109" s="4" t="s">
        <v>93</v>
      </c>
      <c r="K109" s="4" t="s">
        <v>59</v>
      </c>
      <c r="L109" s="4" t="s">
        <v>44</v>
      </c>
      <c r="M109" s="4" t="s">
        <v>38</v>
      </c>
      <c r="N109" s="4" t="s">
        <v>907</v>
      </c>
      <c r="O109" s="4" t="s">
        <v>906</v>
      </c>
      <c r="P109" s="4" t="s">
        <v>908</v>
      </c>
      <c r="Q109" s="4" t="s">
        <v>310</v>
      </c>
      <c r="R109" s="4" t="s">
        <v>909</v>
      </c>
      <c r="S109" s="4" t="s">
        <v>42</v>
      </c>
      <c r="T109" s="4" t="s">
        <v>910</v>
      </c>
      <c r="U109" s="4" t="s">
        <v>44</v>
      </c>
      <c r="V109" s="4" t="s">
        <v>44</v>
      </c>
      <c r="W109" s="4" t="s">
        <v>44</v>
      </c>
      <c r="X109" s="4" t="s">
        <v>65</v>
      </c>
      <c r="Y109" s="4" t="s">
        <v>911</v>
      </c>
      <c r="Z109" s="4" t="s">
        <v>284</v>
      </c>
      <c r="AA109" s="4"/>
      <c r="AB109" s="34">
        <v>3622</v>
      </c>
      <c r="AC109" s="35" t="s">
        <v>912</v>
      </c>
      <c r="AD109" s="36" t="s">
        <v>69</v>
      </c>
      <c r="AE109" s="36" t="s">
        <v>913</v>
      </c>
      <c r="AF109" s="35">
        <v>50</v>
      </c>
      <c r="AG109" s="37"/>
      <c r="AH109" s="37"/>
      <c r="AI109" s="37"/>
      <c r="AJ109" s="37"/>
      <c r="AK109" s="37"/>
      <c r="AL109" s="37"/>
      <c r="AM109" s="37"/>
      <c r="AN109" s="37"/>
      <c r="AO109" s="38"/>
      <c r="AP109" s="38"/>
      <c r="AQ109" s="38"/>
      <c r="AR109" s="38">
        <f t="shared" si="25"/>
        <v>0</v>
      </c>
      <c r="AS109" s="38"/>
      <c r="AT109" s="37" t="str">
        <f t="shared" si="21"/>
        <v/>
      </c>
    </row>
    <row r="110" spans="1:46" x14ac:dyDescent="0.25">
      <c r="A110" s="4" t="s">
        <v>32</v>
      </c>
      <c r="B110" s="4" t="s">
        <v>262</v>
      </c>
      <c r="C110" s="4" t="s">
        <v>52</v>
      </c>
      <c r="D110" s="4" t="s">
        <v>53</v>
      </c>
      <c r="E110" s="4" t="s">
        <v>263</v>
      </c>
      <c r="F110" s="4" t="s">
        <v>985</v>
      </c>
      <c r="G110" s="4" t="s">
        <v>953</v>
      </c>
      <c r="H110" s="4" t="s">
        <v>250</v>
      </c>
      <c r="I110" s="4" t="s">
        <v>250</v>
      </c>
      <c r="J110" s="4" t="s">
        <v>58</v>
      </c>
      <c r="K110" s="4" t="s">
        <v>162</v>
      </c>
      <c r="L110" s="4" t="s">
        <v>44</v>
      </c>
      <c r="M110" s="4" t="s">
        <v>38</v>
      </c>
      <c r="N110" s="4" t="s">
        <v>251</v>
      </c>
      <c r="O110" s="4" t="s">
        <v>250</v>
      </c>
      <c r="P110" s="4" t="s">
        <v>250</v>
      </c>
      <c r="Q110" s="4" t="s">
        <v>163</v>
      </c>
      <c r="R110" s="4" t="s">
        <v>264</v>
      </c>
      <c r="S110" s="4" t="s">
        <v>42</v>
      </c>
      <c r="T110" s="4" t="s">
        <v>265</v>
      </c>
      <c r="U110" s="4" t="s">
        <v>44</v>
      </c>
      <c r="V110" s="4" t="s">
        <v>44</v>
      </c>
      <c r="W110" s="4" t="s">
        <v>44</v>
      </c>
      <c r="X110" s="4" t="s">
        <v>45</v>
      </c>
      <c r="Y110" s="4" t="s">
        <v>164</v>
      </c>
      <c r="Z110" s="4" t="s">
        <v>266</v>
      </c>
      <c r="AA110" s="4"/>
      <c r="AB110" s="34">
        <v>62</v>
      </c>
      <c r="AC110" s="35" t="s">
        <v>85</v>
      </c>
      <c r="AD110" s="36" t="s">
        <v>49</v>
      </c>
      <c r="AE110" s="36" t="s">
        <v>267</v>
      </c>
      <c r="AF110" s="35">
        <v>350</v>
      </c>
      <c r="AG110" s="37">
        <v>0.65</v>
      </c>
      <c r="AH110" s="37">
        <v>2.74</v>
      </c>
      <c r="AI110" s="37">
        <v>0.12</v>
      </c>
      <c r="AJ110" s="37">
        <v>0.192</v>
      </c>
      <c r="AK110" s="37">
        <v>0.27400000000000002</v>
      </c>
      <c r="AL110" s="37">
        <v>0.12</v>
      </c>
      <c r="AM110" s="37">
        <v>8.0000000000000002E-3</v>
      </c>
      <c r="AN110" s="38">
        <f t="shared" ref="AN110:AN115" si="32">$AB110*$AF110*$AG110*AH110/454</f>
        <v>85.127092511013231</v>
      </c>
      <c r="AO110" s="38">
        <f t="shared" ref="AO110:AO115" si="33">$AB110*$AF110*$AG110*(AH110-AK110)/454</f>
        <v>76.614383259911889</v>
      </c>
      <c r="AP110" s="38">
        <f t="shared" ref="AP110:AP115" si="34">$AB110*$AF110*$AG110*AI110/454</f>
        <v>3.7281938325991186</v>
      </c>
      <c r="AQ110" s="38">
        <f t="shared" ref="AQ110:AQ115" si="35">$AB110*$AF110*$AG110*(AI110-AL110)/454</f>
        <v>0</v>
      </c>
      <c r="AR110" s="38">
        <f t="shared" si="25"/>
        <v>5.96511013215859</v>
      </c>
      <c r="AS110" s="38">
        <f t="shared" ref="AS110:AS115" si="36">$AB110*$AF110*$AG110*(AJ110-AM110)/454</f>
        <v>5.7165638766519828</v>
      </c>
      <c r="AT110" s="37">
        <f t="shared" si="21"/>
        <v>62</v>
      </c>
    </row>
    <row r="111" spans="1:46" x14ac:dyDescent="0.25">
      <c r="A111" s="4" t="s">
        <v>32</v>
      </c>
      <c r="B111" s="4" t="s">
        <v>268</v>
      </c>
      <c r="C111" s="4" t="s">
        <v>52</v>
      </c>
      <c r="D111" s="4" t="s">
        <v>53</v>
      </c>
      <c r="E111" s="4" t="s">
        <v>269</v>
      </c>
      <c r="F111" s="4" t="s">
        <v>985</v>
      </c>
      <c r="G111" s="4" t="s">
        <v>953</v>
      </c>
      <c r="H111" s="4" t="s">
        <v>250</v>
      </c>
      <c r="I111" s="4" t="s">
        <v>250</v>
      </c>
      <c r="J111" s="4" t="s">
        <v>58</v>
      </c>
      <c r="K111" s="4" t="s">
        <v>162</v>
      </c>
      <c r="L111" s="4" t="s">
        <v>44</v>
      </c>
      <c r="M111" s="4" t="s">
        <v>38</v>
      </c>
      <c r="N111" s="4" t="s">
        <v>251</v>
      </c>
      <c r="O111" s="4" t="s">
        <v>250</v>
      </c>
      <c r="P111" s="4" t="s">
        <v>250</v>
      </c>
      <c r="Q111" s="4" t="s">
        <v>163</v>
      </c>
      <c r="R111" s="4" t="s">
        <v>264</v>
      </c>
      <c r="S111" s="4" t="s">
        <v>42</v>
      </c>
      <c r="T111" s="4" t="s">
        <v>265</v>
      </c>
      <c r="U111" s="4" t="s">
        <v>44</v>
      </c>
      <c r="V111" s="4" t="s">
        <v>44</v>
      </c>
      <c r="W111" s="4" t="s">
        <v>44</v>
      </c>
      <c r="X111" s="4" t="s">
        <v>45</v>
      </c>
      <c r="Y111" s="4" t="s">
        <v>164</v>
      </c>
      <c r="Z111" s="4" t="s">
        <v>270</v>
      </c>
      <c r="AA111" s="4"/>
      <c r="AB111" s="34">
        <v>62</v>
      </c>
      <c r="AC111" s="35" t="s">
        <v>85</v>
      </c>
      <c r="AD111" s="36" t="s">
        <v>49</v>
      </c>
      <c r="AE111" s="36" t="s">
        <v>267</v>
      </c>
      <c r="AF111" s="35">
        <v>350</v>
      </c>
      <c r="AG111" s="37">
        <v>0.65</v>
      </c>
      <c r="AH111" s="37">
        <v>2.74</v>
      </c>
      <c r="AI111" s="37">
        <v>0.12</v>
      </c>
      <c r="AJ111" s="37">
        <v>0.192</v>
      </c>
      <c r="AK111" s="37">
        <v>0.27400000000000002</v>
      </c>
      <c r="AL111" s="37">
        <v>0.12</v>
      </c>
      <c r="AM111" s="37">
        <v>8.0000000000000002E-3</v>
      </c>
      <c r="AN111" s="38">
        <f t="shared" si="32"/>
        <v>85.127092511013231</v>
      </c>
      <c r="AO111" s="38">
        <f t="shared" si="33"/>
        <v>76.614383259911889</v>
      </c>
      <c r="AP111" s="38">
        <f t="shared" si="34"/>
        <v>3.7281938325991186</v>
      </c>
      <c r="AQ111" s="38">
        <f t="shared" si="35"/>
        <v>0</v>
      </c>
      <c r="AR111" s="38">
        <f t="shared" si="25"/>
        <v>5.96511013215859</v>
      </c>
      <c r="AS111" s="38">
        <f t="shared" si="36"/>
        <v>5.7165638766519828</v>
      </c>
      <c r="AT111" s="37">
        <f t="shared" si="21"/>
        <v>62</v>
      </c>
    </row>
    <row r="112" spans="1:46" x14ac:dyDescent="0.25">
      <c r="A112" s="4" t="s">
        <v>32</v>
      </c>
      <c r="B112" s="4" t="s">
        <v>271</v>
      </c>
      <c r="C112" s="4" t="s">
        <v>52</v>
      </c>
      <c r="D112" s="4" t="s">
        <v>53</v>
      </c>
      <c r="E112" s="4" t="s">
        <v>272</v>
      </c>
      <c r="F112" s="4" t="s">
        <v>985</v>
      </c>
      <c r="G112" s="4" t="s">
        <v>953</v>
      </c>
      <c r="H112" s="4" t="s">
        <v>250</v>
      </c>
      <c r="I112" s="4" t="s">
        <v>250</v>
      </c>
      <c r="J112" s="4" t="s">
        <v>93</v>
      </c>
      <c r="K112" s="4" t="s">
        <v>162</v>
      </c>
      <c r="L112" s="4" t="s">
        <v>44</v>
      </c>
      <c r="M112" s="4" t="s">
        <v>38</v>
      </c>
      <c r="N112" s="4" t="s">
        <v>251</v>
      </c>
      <c r="O112" s="4" t="s">
        <v>250</v>
      </c>
      <c r="P112" s="4" t="s">
        <v>250</v>
      </c>
      <c r="Q112" s="4" t="s">
        <v>163</v>
      </c>
      <c r="R112" s="4" t="s">
        <v>264</v>
      </c>
      <c r="S112" s="4" t="s">
        <v>42</v>
      </c>
      <c r="T112" s="4" t="s">
        <v>265</v>
      </c>
      <c r="U112" s="4" t="s">
        <v>44</v>
      </c>
      <c r="V112" s="4" t="s">
        <v>44</v>
      </c>
      <c r="W112" s="4" t="s">
        <v>44</v>
      </c>
      <c r="X112" s="4" t="s">
        <v>45</v>
      </c>
      <c r="Y112" s="4" t="s">
        <v>273</v>
      </c>
      <c r="Z112" s="4" t="s">
        <v>274</v>
      </c>
      <c r="AA112" s="4"/>
      <c r="AB112" s="34">
        <v>71</v>
      </c>
      <c r="AC112" s="35" t="s">
        <v>182</v>
      </c>
      <c r="AD112" s="36" t="s">
        <v>69</v>
      </c>
      <c r="AE112" s="36" t="s">
        <v>275</v>
      </c>
      <c r="AF112" s="35">
        <v>350</v>
      </c>
      <c r="AG112" s="37">
        <v>0.65</v>
      </c>
      <c r="AH112" s="37">
        <v>2.74</v>
      </c>
      <c r="AI112" s="37">
        <v>0.12</v>
      </c>
      <c r="AJ112" s="37">
        <v>0.192</v>
      </c>
      <c r="AK112" s="37">
        <v>0.27400000000000002</v>
      </c>
      <c r="AL112" s="37">
        <v>0.12</v>
      </c>
      <c r="AM112" s="37">
        <v>8.0000000000000002E-3</v>
      </c>
      <c r="AN112" s="38">
        <f t="shared" si="32"/>
        <v>97.484251101321604</v>
      </c>
      <c r="AO112" s="38">
        <f t="shared" si="33"/>
        <v>87.735825991189429</v>
      </c>
      <c r="AP112" s="38">
        <f t="shared" si="34"/>
        <v>4.2693832599118942</v>
      </c>
      <c r="AQ112" s="38">
        <f t="shared" si="35"/>
        <v>0</v>
      </c>
      <c r="AR112" s="38">
        <f t="shared" si="25"/>
        <v>6.8310132158590315</v>
      </c>
      <c r="AS112" s="38">
        <f t="shared" si="36"/>
        <v>6.546387665198238</v>
      </c>
      <c r="AT112" s="37">
        <f t="shared" si="21"/>
        <v>71</v>
      </c>
    </row>
    <row r="113" spans="1:46" x14ac:dyDescent="0.25">
      <c r="A113" s="4" t="s">
        <v>32</v>
      </c>
      <c r="B113" s="4" t="s">
        <v>726</v>
      </c>
      <c r="C113" s="4" t="s">
        <v>52</v>
      </c>
      <c r="D113" s="4" t="s">
        <v>53</v>
      </c>
      <c r="E113" s="4" t="s">
        <v>727</v>
      </c>
      <c r="F113" s="4" t="s">
        <v>985</v>
      </c>
      <c r="G113" s="4" t="s">
        <v>986</v>
      </c>
      <c r="H113" s="4" t="s">
        <v>133</v>
      </c>
      <c r="I113" s="4" t="s">
        <v>133</v>
      </c>
      <c r="J113" s="4" t="s">
        <v>58</v>
      </c>
      <c r="K113" s="4" t="s">
        <v>37</v>
      </c>
      <c r="L113" s="4" t="s">
        <v>44</v>
      </c>
      <c r="M113" s="4" t="s">
        <v>38</v>
      </c>
      <c r="N113" s="4" t="s">
        <v>728</v>
      </c>
      <c r="O113" s="4" t="s">
        <v>133</v>
      </c>
      <c r="P113" s="4" t="s">
        <v>729</v>
      </c>
      <c r="Q113" s="4" t="s">
        <v>41</v>
      </c>
      <c r="R113" s="4"/>
      <c r="S113" s="4" t="s">
        <v>42</v>
      </c>
      <c r="T113" s="4" t="s">
        <v>730</v>
      </c>
      <c r="U113" s="4" t="s">
        <v>44</v>
      </c>
      <c r="V113" s="4" t="s">
        <v>44</v>
      </c>
      <c r="W113" s="4" t="s">
        <v>44</v>
      </c>
      <c r="X113" s="4" t="s">
        <v>65</v>
      </c>
      <c r="Y113" s="4" t="s">
        <v>731</v>
      </c>
      <c r="Z113" s="4" t="s">
        <v>732</v>
      </c>
      <c r="AA113" s="4"/>
      <c r="AB113" s="34">
        <v>309</v>
      </c>
      <c r="AC113" s="35" t="s">
        <v>68</v>
      </c>
      <c r="AD113" s="36" t="s">
        <v>69</v>
      </c>
      <c r="AE113" s="36" t="s">
        <v>733</v>
      </c>
      <c r="AF113" s="35">
        <v>1311</v>
      </c>
      <c r="AG113" s="37">
        <v>0.65</v>
      </c>
      <c r="AH113" s="37">
        <v>2.3199999999999998</v>
      </c>
      <c r="AI113" s="37">
        <v>0.12</v>
      </c>
      <c r="AJ113" s="37">
        <v>8.7999999999999995E-2</v>
      </c>
      <c r="AK113" s="37">
        <v>0.26</v>
      </c>
      <c r="AL113" s="37">
        <v>0.06</v>
      </c>
      <c r="AM113" s="37">
        <v>8.0000000000000002E-3</v>
      </c>
      <c r="AN113" s="38">
        <f t="shared" si="32"/>
        <v>1345.5711277533039</v>
      </c>
      <c r="AO113" s="38">
        <f t="shared" si="33"/>
        <v>1194.7743634361234</v>
      </c>
      <c r="AP113" s="38">
        <f t="shared" si="34"/>
        <v>69.598506607929522</v>
      </c>
      <c r="AQ113" s="38">
        <f t="shared" si="35"/>
        <v>34.799253303964761</v>
      </c>
      <c r="AR113" s="38">
        <f t="shared" si="25"/>
        <v>51.038904845814983</v>
      </c>
      <c r="AS113" s="38">
        <f t="shared" si="36"/>
        <v>46.399004405286348</v>
      </c>
      <c r="AT113" s="37">
        <f t="shared" si="21"/>
        <v>309</v>
      </c>
    </row>
    <row r="114" spans="1:46" x14ac:dyDescent="0.25">
      <c r="A114" s="4" t="s">
        <v>32</v>
      </c>
      <c r="B114" s="4" t="s">
        <v>1017</v>
      </c>
      <c r="C114" s="4"/>
      <c r="D114" s="4" t="s">
        <v>53</v>
      </c>
      <c r="E114" s="4" t="s">
        <v>1018</v>
      </c>
      <c r="F114" s="4" t="s">
        <v>1019</v>
      </c>
      <c r="G114" s="4" t="s">
        <v>430</v>
      </c>
      <c r="H114" s="4" t="s">
        <v>1020</v>
      </c>
      <c r="I114" s="4" t="s">
        <v>1020</v>
      </c>
      <c r="J114" s="4" t="s">
        <v>58</v>
      </c>
      <c r="K114" s="4" t="s">
        <v>37</v>
      </c>
      <c r="L114" s="4" t="s">
        <v>44</v>
      </c>
      <c r="M114" s="4" t="s">
        <v>38</v>
      </c>
      <c r="N114" s="4" t="s">
        <v>1021</v>
      </c>
      <c r="O114" s="4" t="s">
        <v>1022</v>
      </c>
      <c r="P114" s="4" t="s">
        <v>1022</v>
      </c>
      <c r="Q114" s="4" t="s">
        <v>114</v>
      </c>
      <c r="R114" s="4"/>
      <c r="S114" s="4" t="s">
        <v>42</v>
      </c>
      <c r="T114" s="4" t="s">
        <v>1023</v>
      </c>
      <c r="U114" s="4" t="s">
        <v>44</v>
      </c>
      <c r="V114" s="4" t="s">
        <v>44</v>
      </c>
      <c r="W114" s="4" t="s">
        <v>44</v>
      </c>
      <c r="X114" s="4" t="s">
        <v>78</v>
      </c>
      <c r="Y114" s="4" t="s">
        <v>1024</v>
      </c>
      <c r="Z114" s="4" t="s">
        <v>1025</v>
      </c>
      <c r="AA114" s="4"/>
      <c r="AB114" s="34">
        <v>175</v>
      </c>
      <c r="AC114" s="35" t="s">
        <v>1026</v>
      </c>
      <c r="AD114" s="36" t="s">
        <v>49</v>
      </c>
      <c r="AE114" s="36" t="s">
        <v>1027</v>
      </c>
      <c r="AF114" s="35">
        <v>3600</v>
      </c>
      <c r="AG114" s="37">
        <v>0.65</v>
      </c>
      <c r="AH114" s="37">
        <v>2.3199999999999998</v>
      </c>
      <c r="AI114" s="37">
        <v>0.12</v>
      </c>
      <c r="AJ114" s="37">
        <v>8.7999999999999995E-2</v>
      </c>
      <c r="AK114" s="37">
        <v>0.26</v>
      </c>
      <c r="AL114" s="37">
        <v>0.06</v>
      </c>
      <c r="AM114" s="37">
        <v>8.0000000000000002E-3</v>
      </c>
      <c r="AN114" s="38">
        <f t="shared" si="32"/>
        <v>2092.5991189427309</v>
      </c>
      <c r="AO114" s="38">
        <f t="shared" si="33"/>
        <v>1858.0837004405284</v>
      </c>
      <c r="AP114" s="38">
        <f t="shared" si="34"/>
        <v>108.23788546255507</v>
      </c>
      <c r="AQ114" s="38">
        <f t="shared" si="35"/>
        <v>54.118942731277535</v>
      </c>
      <c r="AR114" s="38">
        <f t="shared" si="25"/>
        <v>79.374449339207047</v>
      </c>
      <c r="AS114" s="38">
        <f t="shared" si="36"/>
        <v>72.158590308370037</v>
      </c>
      <c r="AT114" s="37">
        <f t="shared" si="21"/>
        <v>175</v>
      </c>
    </row>
    <row r="115" spans="1:46" x14ac:dyDescent="0.25">
      <c r="A115" s="4" t="s">
        <v>32</v>
      </c>
      <c r="B115" s="4" t="s">
        <v>1038</v>
      </c>
      <c r="C115" s="4"/>
      <c r="D115" s="4" t="s">
        <v>53</v>
      </c>
      <c r="E115" s="4" t="s">
        <v>1039</v>
      </c>
      <c r="F115" s="4" t="s">
        <v>1040</v>
      </c>
      <c r="G115" s="4"/>
      <c r="H115" s="4" t="s">
        <v>424</v>
      </c>
      <c r="I115" s="4" t="s">
        <v>424</v>
      </c>
      <c r="J115" s="4" t="s">
        <v>93</v>
      </c>
      <c r="K115" s="4" t="s">
        <v>94</v>
      </c>
      <c r="L115" s="4" t="s">
        <v>44</v>
      </c>
      <c r="M115" s="4" t="s">
        <v>38</v>
      </c>
      <c r="N115" s="4" t="s">
        <v>1041</v>
      </c>
      <c r="O115" s="4" t="s">
        <v>1042</v>
      </c>
      <c r="P115" s="4" t="s">
        <v>1043</v>
      </c>
      <c r="Q115" s="4" t="s">
        <v>41</v>
      </c>
      <c r="R115" s="4" t="s">
        <v>1044</v>
      </c>
      <c r="S115" s="4" t="s">
        <v>42</v>
      </c>
      <c r="T115" s="4" t="s">
        <v>1045</v>
      </c>
      <c r="U115" s="4" t="s">
        <v>44</v>
      </c>
      <c r="V115" s="4" t="s">
        <v>44</v>
      </c>
      <c r="W115" s="4" t="s">
        <v>44</v>
      </c>
      <c r="X115" s="4" t="s">
        <v>78</v>
      </c>
      <c r="Y115" s="4" t="s">
        <v>1046</v>
      </c>
      <c r="Z115" s="4" t="s">
        <v>1047</v>
      </c>
      <c r="AA115" s="4"/>
      <c r="AB115" s="34">
        <v>250</v>
      </c>
      <c r="AC115" s="35" t="s">
        <v>1048</v>
      </c>
      <c r="AD115" s="36" t="s">
        <v>126</v>
      </c>
      <c r="AE115" s="36" t="s">
        <v>1049</v>
      </c>
      <c r="AF115" s="35">
        <v>1700</v>
      </c>
      <c r="AG115" s="37">
        <v>0.65</v>
      </c>
      <c r="AH115" s="37">
        <v>2.3199999999999998</v>
      </c>
      <c r="AI115" s="37">
        <v>0.12</v>
      </c>
      <c r="AJ115" s="37">
        <v>8.7999999999999995E-2</v>
      </c>
      <c r="AK115" s="37">
        <v>0.26</v>
      </c>
      <c r="AL115" s="37">
        <v>0.06</v>
      </c>
      <c r="AM115" s="37">
        <v>8.0000000000000002E-3</v>
      </c>
      <c r="AN115" s="38">
        <f t="shared" si="32"/>
        <v>1411.6740088105728</v>
      </c>
      <c r="AO115" s="38">
        <f t="shared" si="33"/>
        <v>1253.4691629955944</v>
      </c>
      <c r="AP115" s="38">
        <f t="shared" si="34"/>
        <v>73.017621145374449</v>
      </c>
      <c r="AQ115" s="38">
        <f t="shared" si="35"/>
        <v>36.508810572687224</v>
      </c>
      <c r="AR115" s="38">
        <f t="shared" si="25"/>
        <v>53.546255506607928</v>
      </c>
      <c r="AS115" s="38">
        <f t="shared" si="36"/>
        <v>48.678414096916292</v>
      </c>
      <c r="AT115" s="37">
        <f t="shared" si="21"/>
        <v>250</v>
      </c>
    </row>
    <row r="116" spans="1:46" x14ac:dyDescent="0.25">
      <c r="A116" s="4" t="s">
        <v>32</v>
      </c>
      <c r="B116" s="4" t="s">
        <v>686</v>
      </c>
      <c r="C116" s="4" t="s">
        <v>52</v>
      </c>
      <c r="D116" s="4" t="s">
        <v>53</v>
      </c>
      <c r="E116" s="4" t="s">
        <v>687</v>
      </c>
      <c r="F116" s="4" t="s">
        <v>1050</v>
      </c>
      <c r="G116" s="4" t="s">
        <v>1031</v>
      </c>
      <c r="H116" s="4" t="s">
        <v>688</v>
      </c>
      <c r="I116" s="4" t="s">
        <v>688</v>
      </c>
      <c r="J116" s="4" t="s">
        <v>93</v>
      </c>
      <c r="K116" s="4" t="s">
        <v>162</v>
      </c>
      <c r="L116" s="4" t="s">
        <v>44</v>
      </c>
      <c r="M116" s="4" t="s">
        <v>689</v>
      </c>
      <c r="N116" s="4" t="s">
        <v>690</v>
      </c>
      <c r="O116" s="4" t="s">
        <v>691</v>
      </c>
      <c r="P116" s="4" t="s">
        <v>692</v>
      </c>
      <c r="Q116" s="4" t="s">
        <v>637</v>
      </c>
      <c r="R116" s="4" t="s">
        <v>693</v>
      </c>
      <c r="S116" s="4" t="s">
        <v>42</v>
      </c>
      <c r="T116" s="4" t="s">
        <v>694</v>
      </c>
      <c r="U116" s="4" t="s">
        <v>44</v>
      </c>
      <c r="V116" s="4" t="s">
        <v>44</v>
      </c>
      <c r="W116" s="4" t="s">
        <v>44</v>
      </c>
      <c r="X116" s="4" t="s">
        <v>695</v>
      </c>
      <c r="Y116" s="4" t="s">
        <v>696</v>
      </c>
      <c r="Z116" s="4" t="s">
        <v>697</v>
      </c>
      <c r="AA116" s="4"/>
      <c r="AB116" s="34">
        <v>86</v>
      </c>
      <c r="AC116" s="35" t="s">
        <v>182</v>
      </c>
      <c r="AD116" s="36" t="s">
        <v>69</v>
      </c>
      <c r="AE116" s="36" t="s">
        <v>698</v>
      </c>
      <c r="AF116" s="35">
        <v>40</v>
      </c>
      <c r="AG116" s="37"/>
      <c r="AH116" s="37"/>
      <c r="AI116" s="37"/>
      <c r="AJ116" s="37"/>
      <c r="AK116" s="37"/>
      <c r="AL116" s="37"/>
      <c r="AM116" s="37"/>
      <c r="AN116" s="37"/>
      <c r="AO116" s="38"/>
      <c r="AP116" s="38"/>
      <c r="AQ116" s="38"/>
      <c r="AR116" s="38">
        <f t="shared" si="25"/>
        <v>0</v>
      </c>
      <c r="AS116" s="38"/>
      <c r="AT116" s="37" t="str">
        <f t="shared" si="21"/>
        <v/>
      </c>
    </row>
    <row r="117" spans="1:46" x14ac:dyDescent="0.25">
      <c r="A117" s="4" t="s">
        <v>32</v>
      </c>
      <c r="B117" s="4" t="s">
        <v>947</v>
      </c>
      <c r="C117" s="4"/>
      <c r="D117" s="4" t="s">
        <v>53</v>
      </c>
      <c r="E117" s="4" t="s">
        <v>948</v>
      </c>
      <c r="F117" s="4" t="s">
        <v>937</v>
      </c>
      <c r="G117" s="4" t="s">
        <v>938</v>
      </c>
      <c r="H117" s="4" t="s">
        <v>939</v>
      </c>
      <c r="I117" s="4" t="s">
        <v>939</v>
      </c>
      <c r="J117" s="4" t="s">
        <v>93</v>
      </c>
      <c r="K117" s="4" t="s">
        <v>94</v>
      </c>
      <c r="L117" s="4" t="s">
        <v>44</v>
      </c>
      <c r="M117" s="4" t="s">
        <v>38</v>
      </c>
      <c r="N117" s="4" t="s">
        <v>940</v>
      </c>
      <c r="O117" s="4" t="s">
        <v>939</v>
      </c>
      <c r="P117" s="4" t="s">
        <v>941</v>
      </c>
      <c r="Q117" s="4" t="s">
        <v>159</v>
      </c>
      <c r="R117" s="4" t="s">
        <v>942</v>
      </c>
      <c r="S117" s="4" t="s">
        <v>42</v>
      </c>
      <c r="T117" s="4" t="s">
        <v>943</v>
      </c>
      <c r="U117" s="4" t="s">
        <v>44</v>
      </c>
      <c r="V117" s="4" t="s">
        <v>44</v>
      </c>
      <c r="W117" s="4" t="s">
        <v>44</v>
      </c>
      <c r="X117" s="4" t="s">
        <v>78</v>
      </c>
      <c r="Y117" s="4" t="s">
        <v>944</v>
      </c>
      <c r="Z117" s="4" t="s">
        <v>949</v>
      </c>
      <c r="AA117" s="4" t="s">
        <v>940</v>
      </c>
      <c r="AB117" s="34">
        <v>80</v>
      </c>
      <c r="AC117" s="35" t="s">
        <v>832</v>
      </c>
      <c r="AD117" s="36" t="s">
        <v>126</v>
      </c>
      <c r="AE117" s="36" t="s">
        <v>950</v>
      </c>
      <c r="AF117" s="35">
        <v>1000</v>
      </c>
      <c r="AG117" s="37">
        <v>0.65</v>
      </c>
      <c r="AH117" s="37">
        <v>2.74</v>
      </c>
      <c r="AI117" s="37">
        <v>0.12</v>
      </c>
      <c r="AJ117" s="37">
        <v>0.192</v>
      </c>
      <c r="AK117" s="37">
        <v>0.26</v>
      </c>
      <c r="AL117" s="37">
        <v>0.06</v>
      </c>
      <c r="AM117" s="37">
        <v>8.0000000000000002E-3</v>
      </c>
      <c r="AN117" s="38">
        <f t="shared" ref="AN117:AN125" si="37">$AB117*$AF117*$AG117*AH117/454</f>
        <v>313.83259911894271</v>
      </c>
      <c r="AO117" s="38">
        <f t="shared" ref="AO117:AO125" si="38">$AB117*$AF117*$AG117*(AH117-AK117)/454</f>
        <v>284.0528634361234</v>
      </c>
      <c r="AP117" s="38">
        <f t="shared" ref="AP117:AP125" si="39">$AB117*$AF117*$AG117*AI117/454</f>
        <v>13.744493392070485</v>
      </c>
      <c r="AQ117" s="38">
        <f t="shared" ref="AQ117:AQ125" si="40">$AB117*$AF117*$AG117*(AI117-AL117)/454</f>
        <v>6.8722466960352424</v>
      </c>
      <c r="AR117" s="38">
        <f t="shared" si="25"/>
        <v>21.991189427312776</v>
      </c>
      <c r="AS117" s="38">
        <f t="shared" ref="AS117:AS125" si="41">$AB117*$AF117*$AG117*(AJ117-AM117)/454</f>
        <v>21.07488986784141</v>
      </c>
      <c r="AT117" s="37">
        <f t="shared" si="21"/>
        <v>80</v>
      </c>
    </row>
    <row r="118" spans="1:46" x14ac:dyDescent="0.25">
      <c r="A118" s="4" t="s">
        <v>32</v>
      </c>
      <c r="B118" s="4" t="s">
        <v>1199</v>
      </c>
      <c r="C118" s="4"/>
      <c r="D118" s="4" t="s">
        <v>53</v>
      </c>
      <c r="E118" s="4" t="s">
        <v>1200</v>
      </c>
      <c r="F118" s="4" t="s">
        <v>1201</v>
      </c>
      <c r="G118" s="4" t="s">
        <v>672</v>
      </c>
      <c r="H118" s="4" t="s">
        <v>657</v>
      </c>
      <c r="I118" s="4" t="s">
        <v>657</v>
      </c>
      <c r="J118" s="4" t="s">
        <v>58</v>
      </c>
      <c r="K118" s="4" t="s">
        <v>37</v>
      </c>
      <c r="L118" s="4" t="s">
        <v>44</v>
      </c>
      <c r="M118" s="4" t="s">
        <v>38</v>
      </c>
      <c r="N118" s="4" t="s">
        <v>1202</v>
      </c>
      <c r="O118" s="4" t="s">
        <v>657</v>
      </c>
      <c r="P118" s="4" t="s">
        <v>1203</v>
      </c>
      <c r="Q118" s="4" t="s">
        <v>41</v>
      </c>
      <c r="R118" s="4" t="s">
        <v>1204</v>
      </c>
      <c r="S118" s="4" t="s">
        <v>42</v>
      </c>
      <c r="T118" s="4" t="s">
        <v>1205</v>
      </c>
      <c r="U118" s="4" t="s">
        <v>44</v>
      </c>
      <c r="V118" s="4" t="s">
        <v>44</v>
      </c>
      <c r="W118" s="4" t="s">
        <v>44</v>
      </c>
      <c r="X118" s="4" t="s">
        <v>45</v>
      </c>
      <c r="Y118" s="4" t="s">
        <v>1206</v>
      </c>
      <c r="Z118" s="4" t="s">
        <v>1207</v>
      </c>
      <c r="AA118" s="4"/>
      <c r="AB118" s="34">
        <v>180</v>
      </c>
      <c r="AC118" s="35" t="s">
        <v>85</v>
      </c>
      <c r="AD118" s="36" t="s">
        <v>49</v>
      </c>
      <c r="AE118" s="36" t="s">
        <v>1208</v>
      </c>
      <c r="AF118" s="35">
        <v>1900</v>
      </c>
      <c r="AG118" s="37">
        <v>0.65</v>
      </c>
      <c r="AH118" s="37">
        <v>2.3199999999999998</v>
      </c>
      <c r="AI118" s="37">
        <v>0.12</v>
      </c>
      <c r="AJ118" s="37">
        <v>8.7999999999999995E-2</v>
      </c>
      <c r="AK118" s="37">
        <v>0.26</v>
      </c>
      <c r="AL118" s="37">
        <v>0.06</v>
      </c>
      <c r="AM118" s="37">
        <v>8.0000000000000002E-3</v>
      </c>
      <c r="AN118" s="38">
        <f t="shared" si="37"/>
        <v>1135.9823788546255</v>
      </c>
      <c r="AO118" s="38">
        <f t="shared" si="38"/>
        <v>1008.6740088105726</v>
      </c>
      <c r="AP118" s="38">
        <f t="shared" si="39"/>
        <v>58.757709251101325</v>
      </c>
      <c r="AQ118" s="38">
        <f t="shared" si="40"/>
        <v>29.378854625550662</v>
      </c>
      <c r="AR118" s="38">
        <f t="shared" si="25"/>
        <v>43.088986784140964</v>
      </c>
      <c r="AS118" s="38">
        <f t="shared" si="41"/>
        <v>39.171806167400874</v>
      </c>
      <c r="AT118" s="37">
        <f t="shared" si="21"/>
        <v>180</v>
      </c>
    </row>
    <row r="119" spans="1:46" x14ac:dyDescent="0.25">
      <c r="A119" s="4" t="s">
        <v>32</v>
      </c>
      <c r="B119" s="4" t="s">
        <v>1249</v>
      </c>
      <c r="C119" s="4"/>
      <c r="D119" s="4" t="s">
        <v>53</v>
      </c>
      <c r="E119" s="4" t="s">
        <v>1250</v>
      </c>
      <c r="F119" s="4" t="s">
        <v>1241</v>
      </c>
      <c r="G119" s="4" t="s">
        <v>142</v>
      </c>
      <c r="H119" s="4" t="s">
        <v>512</v>
      </c>
      <c r="I119" s="4" t="s">
        <v>512</v>
      </c>
      <c r="J119" s="4" t="s">
        <v>93</v>
      </c>
      <c r="K119" s="4" t="s">
        <v>37</v>
      </c>
      <c r="L119" s="4" t="s">
        <v>44</v>
      </c>
      <c r="M119" s="4" t="s">
        <v>38</v>
      </c>
      <c r="N119" s="4" t="s">
        <v>513</v>
      </c>
      <c r="O119" s="4" t="s">
        <v>512</v>
      </c>
      <c r="P119" s="4" t="s">
        <v>514</v>
      </c>
      <c r="Q119" s="4" t="s">
        <v>41</v>
      </c>
      <c r="R119" s="4" t="s">
        <v>1251</v>
      </c>
      <c r="S119" s="4" t="s">
        <v>42</v>
      </c>
      <c r="T119" s="4" t="s">
        <v>1252</v>
      </c>
      <c r="U119" s="4" t="s">
        <v>44</v>
      </c>
      <c r="V119" s="4" t="s">
        <v>44</v>
      </c>
      <c r="W119" s="4" t="s">
        <v>44</v>
      </c>
      <c r="X119" s="4" t="s">
        <v>78</v>
      </c>
      <c r="Y119" s="4" t="s">
        <v>1253</v>
      </c>
      <c r="Z119" s="4" t="s">
        <v>1254</v>
      </c>
      <c r="AA119" s="4"/>
      <c r="AB119" s="34">
        <v>250</v>
      </c>
      <c r="AC119" s="35" t="s">
        <v>1255</v>
      </c>
      <c r="AD119" s="36" t="s">
        <v>126</v>
      </c>
      <c r="AE119" s="36" t="s">
        <v>1123</v>
      </c>
      <c r="AF119" s="35">
        <v>2500</v>
      </c>
      <c r="AG119" s="37">
        <v>0.65</v>
      </c>
      <c r="AH119" s="37">
        <v>2.3199999999999998</v>
      </c>
      <c r="AI119" s="37">
        <v>0.12</v>
      </c>
      <c r="AJ119" s="37">
        <v>8.7999999999999995E-2</v>
      </c>
      <c r="AK119" s="37">
        <v>0.26</v>
      </c>
      <c r="AL119" s="37">
        <v>0.06</v>
      </c>
      <c r="AM119" s="37">
        <v>8.0000000000000002E-3</v>
      </c>
      <c r="AN119" s="38">
        <f t="shared" si="37"/>
        <v>2075.9911894273123</v>
      </c>
      <c r="AO119" s="38">
        <f t="shared" si="38"/>
        <v>1843.3370044052861</v>
      </c>
      <c r="AP119" s="38">
        <f t="shared" si="39"/>
        <v>107.37885462555066</v>
      </c>
      <c r="AQ119" s="38">
        <f t="shared" si="40"/>
        <v>53.689427312775329</v>
      </c>
      <c r="AR119" s="38">
        <f t="shared" si="25"/>
        <v>78.744493392070481</v>
      </c>
      <c r="AS119" s="38">
        <f t="shared" si="41"/>
        <v>71.58590308370043</v>
      </c>
      <c r="AT119" s="37">
        <f t="shared" si="21"/>
        <v>250</v>
      </c>
    </row>
    <row r="120" spans="1:46" x14ac:dyDescent="0.25">
      <c r="A120" s="4" t="s">
        <v>32</v>
      </c>
      <c r="B120" s="4" t="s">
        <v>1256</v>
      </c>
      <c r="C120" s="4"/>
      <c r="D120" s="4" t="s">
        <v>53</v>
      </c>
      <c r="E120" s="4" t="s">
        <v>1257</v>
      </c>
      <c r="F120" s="4" t="s">
        <v>1241</v>
      </c>
      <c r="G120" s="4" t="s">
        <v>142</v>
      </c>
      <c r="H120" s="4" t="s">
        <v>512</v>
      </c>
      <c r="I120" s="4" t="s">
        <v>512</v>
      </c>
      <c r="J120" s="4" t="s">
        <v>93</v>
      </c>
      <c r="K120" s="4" t="s">
        <v>37</v>
      </c>
      <c r="L120" s="4" t="s">
        <v>44</v>
      </c>
      <c r="M120" s="4" t="s">
        <v>38</v>
      </c>
      <c r="N120" s="4" t="s">
        <v>513</v>
      </c>
      <c r="O120" s="4" t="s">
        <v>512</v>
      </c>
      <c r="P120" s="4" t="s">
        <v>514</v>
      </c>
      <c r="Q120" s="4" t="s">
        <v>41</v>
      </c>
      <c r="R120" s="4" t="s">
        <v>1251</v>
      </c>
      <c r="S120" s="4" t="s">
        <v>42</v>
      </c>
      <c r="T120" s="4" t="s">
        <v>1258</v>
      </c>
      <c r="U120" s="4" t="s">
        <v>44</v>
      </c>
      <c r="V120" s="4" t="s">
        <v>44</v>
      </c>
      <c r="W120" s="4" t="s">
        <v>44</v>
      </c>
      <c r="X120" s="4" t="s">
        <v>78</v>
      </c>
      <c r="Y120" s="4" t="s">
        <v>1046</v>
      </c>
      <c r="Z120" s="4" t="s">
        <v>1259</v>
      </c>
      <c r="AA120" s="4"/>
      <c r="AB120" s="34">
        <v>200</v>
      </c>
      <c r="AC120" s="35" t="s">
        <v>1260</v>
      </c>
      <c r="AD120" s="36" t="s">
        <v>126</v>
      </c>
      <c r="AE120" s="36" t="s">
        <v>349</v>
      </c>
      <c r="AF120" s="35">
        <v>2500</v>
      </c>
      <c r="AG120" s="37">
        <v>0.65</v>
      </c>
      <c r="AH120" s="37">
        <v>2.3199999999999998</v>
      </c>
      <c r="AI120" s="37">
        <v>0.12</v>
      </c>
      <c r="AJ120" s="37">
        <v>8.7999999999999995E-2</v>
      </c>
      <c r="AK120" s="37">
        <v>0.26</v>
      </c>
      <c r="AL120" s="37">
        <v>0.06</v>
      </c>
      <c r="AM120" s="37">
        <v>8.0000000000000002E-3</v>
      </c>
      <c r="AN120" s="38">
        <f t="shared" si="37"/>
        <v>1660.7929515418502</v>
      </c>
      <c r="AO120" s="38">
        <f t="shared" si="38"/>
        <v>1474.6696035242287</v>
      </c>
      <c r="AP120" s="38">
        <f t="shared" si="39"/>
        <v>85.903083700440533</v>
      </c>
      <c r="AQ120" s="38">
        <f t="shared" si="40"/>
        <v>42.951541850220266</v>
      </c>
      <c r="AR120" s="38">
        <f t="shared" si="25"/>
        <v>62.995594713656388</v>
      </c>
      <c r="AS120" s="38">
        <f t="shared" si="41"/>
        <v>57.268722466960341</v>
      </c>
      <c r="AT120" s="37">
        <f t="shared" si="21"/>
        <v>200</v>
      </c>
    </row>
    <row r="121" spans="1:46" x14ac:dyDescent="0.25">
      <c r="A121" s="4" t="s">
        <v>32</v>
      </c>
      <c r="B121" s="4" t="s">
        <v>1261</v>
      </c>
      <c r="C121" s="4"/>
      <c r="D121" s="4" t="s">
        <v>53</v>
      </c>
      <c r="E121" s="4" t="s">
        <v>1262</v>
      </c>
      <c r="F121" s="4" t="s">
        <v>1241</v>
      </c>
      <c r="G121" s="4" t="s">
        <v>142</v>
      </c>
      <c r="H121" s="4" t="s">
        <v>512</v>
      </c>
      <c r="I121" s="4" t="s">
        <v>512</v>
      </c>
      <c r="J121" s="4" t="s">
        <v>93</v>
      </c>
      <c r="K121" s="4" t="s">
        <v>37</v>
      </c>
      <c r="L121" s="4" t="s">
        <v>44</v>
      </c>
      <c r="M121" s="4" t="s">
        <v>38</v>
      </c>
      <c r="N121" s="4" t="s">
        <v>513</v>
      </c>
      <c r="O121" s="4" t="s">
        <v>512</v>
      </c>
      <c r="P121" s="4" t="s">
        <v>514</v>
      </c>
      <c r="Q121" s="4" t="s">
        <v>41</v>
      </c>
      <c r="R121" s="4" t="s">
        <v>1263</v>
      </c>
      <c r="S121" s="4" t="s">
        <v>42</v>
      </c>
      <c r="T121" s="4" t="s">
        <v>1264</v>
      </c>
      <c r="U121" s="4" t="s">
        <v>44</v>
      </c>
      <c r="V121" s="4" t="s">
        <v>44</v>
      </c>
      <c r="W121" s="4" t="s">
        <v>44</v>
      </c>
      <c r="X121" s="4" t="s">
        <v>78</v>
      </c>
      <c r="Y121" s="4" t="s">
        <v>1046</v>
      </c>
      <c r="Z121" s="4" t="s">
        <v>1265</v>
      </c>
      <c r="AA121" s="4"/>
      <c r="AB121" s="34">
        <v>185</v>
      </c>
      <c r="AC121" s="35" t="s">
        <v>1266</v>
      </c>
      <c r="AD121" s="36" t="s">
        <v>126</v>
      </c>
      <c r="AE121" s="36" t="s">
        <v>349</v>
      </c>
      <c r="AF121" s="35">
        <v>2500</v>
      </c>
      <c r="AG121" s="37">
        <v>0.65</v>
      </c>
      <c r="AH121" s="37">
        <v>2.3199999999999998</v>
      </c>
      <c r="AI121" s="37">
        <v>0.12</v>
      </c>
      <c r="AJ121" s="37">
        <v>8.7999999999999995E-2</v>
      </c>
      <c r="AK121" s="37">
        <v>0.26</v>
      </c>
      <c r="AL121" s="37">
        <v>0.06</v>
      </c>
      <c r="AM121" s="37">
        <v>8.0000000000000002E-3</v>
      </c>
      <c r="AN121" s="38">
        <f t="shared" si="37"/>
        <v>1536.2334801762115</v>
      </c>
      <c r="AO121" s="38">
        <f t="shared" si="38"/>
        <v>1364.0693832599115</v>
      </c>
      <c r="AP121" s="38">
        <f t="shared" si="39"/>
        <v>79.460352422907491</v>
      </c>
      <c r="AQ121" s="38">
        <f t="shared" si="40"/>
        <v>39.730176211453745</v>
      </c>
      <c r="AR121" s="38">
        <f t="shared" si="25"/>
        <v>58.270925110132161</v>
      </c>
      <c r="AS121" s="38">
        <f t="shared" si="41"/>
        <v>52.97356828193832</v>
      </c>
      <c r="AT121" s="37">
        <f t="shared" si="21"/>
        <v>185</v>
      </c>
    </row>
    <row r="122" spans="1:46" x14ac:dyDescent="0.25">
      <c r="A122" s="4" t="s">
        <v>32</v>
      </c>
      <c r="B122" s="4" t="s">
        <v>1267</v>
      </c>
      <c r="C122" s="4"/>
      <c r="D122" s="4" t="s">
        <v>53</v>
      </c>
      <c r="E122" s="4" t="s">
        <v>1268</v>
      </c>
      <c r="F122" s="4" t="s">
        <v>1241</v>
      </c>
      <c r="G122" s="4" t="s">
        <v>142</v>
      </c>
      <c r="H122" s="4" t="s">
        <v>512</v>
      </c>
      <c r="I122" s="4" t="s">
        <v>512</v>
      </c>
      <c r="J122" s="4" t="s">
        <v>93</v>
      </c>
      <c r="K122" s="4" t="s">
        <v>37</v>
      </c>
      <c r="L122" s="4" t="s">
        <v>44</v>
      </c>
      <c r="M122" s="4" t="s">
        <v>38</v>
      </c>
      <c r="N122" s="4" t="s">
        <v>513</v>
      </c>
      <c r="O122" s="4" t="s">
        <v>512</v>
      </c>
      <c r="P122" s="4" t="s">
        <v>514</v>
      </c>
      <c r="Q122" s="4" t="s">
        <v>41</v>
      </c>
      <c r="R122" s="4" t="s">
        <v>1269</v>
      </c>
      <c r="S122" s="4" t="s">
        <v>42</v>
      </c>
      <c r="T122" s="4" t="s">
        <v>1270</v>
      </c>
      <c r="U122" s="4" t="s">
        <v>44</v>
      </c>
      <c r="V122" s="4" t="s">
        <v>44</v>
      </c>
      <c r="W122" s="4" t="s">
        <v>44</v>
      </c>
      <c r="X122" s="4" t="s">
        <v>78</v>
      </c>
      <c r="Y122" s="4" t="s">
        <v>1253</v>
      </c>
      <c r="Z122" s="4" t="s">
        <v>1271</v>
      </c>
      <c r="AA122" s="4"/>
      <c r="AB122" s="34">
        <v>250</v>
      </c>
      <c r="AC122" s="35" t="s">
        <v>1272</v>
      </c>
      <c r="AD122" s="36" t="s">
        <v>126</v>
      </c>
      <c r="AE122" s="36" t="s">
        <v>1273</v>
      </c>
      <c r="AF122" s="35">
        <v>4500</v>
      </c>
      <c r="AG122" s="37">
        <v>0.65</v>
      </c>
      <c r="AH122" s="37">
        <v>2.3199999999999998</v>
      </c>
      <c r="AI122" s="37">
        <v>0.12</v>
      </c>
      <c r="AJ122" s="37">
        <v>8.7999999999999995E-2</v>
      </c>
      <c r="AK122" s="37">
        <v>0.26</v>
      </c>
      <c r="AL122" s="37">
        <v>0.06</v>
      </c>
      <c r="AM122" s="37">
        <v>8.0000000000000002E-3</v>
      </c>
      <c r="AN122" s="38">
        <f t="shared" si="37"/>
        <v>3736.7841409691623</v>
      </c>
      <c r="AO122" s="38">
        <f t="shared" si="38"/>
        <v>3318.0066079295148</v>
      </c>
      <c r="AP122" s="38">
        <f t="shared" si="39"/>
        <v>193.28193832599118</v>
      </c>
      <c r="AQ122" s="38">
        <f t="shared" si="40"/>
        <v>96.640969162995589</v>
      </c>
      <c r="AR122" s="38">
        <f t="shared" si="25"/>
        <v>141.74008810572687</v>
      </c>
      <c r="AS122" s="38">
        <f t="shared" si="41"/>
        <v>128.85462555066078</v>
      </c>
      <c r="AT122" s="37">
        <f t="shared" si="21"/>
        <v>250</v>
      </c>
    </row>
    <row r="123" spans="1:46" x14ac:dyDescent="0.25">
      <c r="A123" s="4" t="s">
        <v>32</v>
      </c>
      <c r="B123" s="4" t="s">
        <v>1274</v>
      </c>
      <c r="C123" s="4"/>
      <c r="D123" s="4" t="s">
        <v>53</v>
      </c>
      <c r="E123" s="4" t="s">
        <v>1275</v>
      </c>
      <c r="F123" s="4" t="s">
        <v>1241</v>
      </c>
      <c r="G123" s="4" t="s">
        <v>142</v>
      </c>
      <c r="H123" s="4" t="s">
        <v>512</v>
      </c>
      <c r="I123" s="4" t="s">
        <v>512</v>
      </c>
      <c r="J123" s="4" t="s">
        <v>93</v>
      </c>
      <c r="K123" s="4" t="s">
        <v>37</v>
      </c>
      <c r="L123" s="4" t="s">
        <v>44</v>
      </c>
      <c r="M123" s="4" t="s">
        <v>38</v>
      </c>
      <c r="N123" s="4" t="s">
        <v>513</v>
      </c>
      <c r="O123" s="4" t="s">
        <v>512</v>
      </c>
      <c r="P123" s="4" t="s">
        <v>514</v>
      </c>
      <c r="Q123" s="4" t="s">
        <v>41</v>
      </c>
      <c r="R123" s="4" t="s">
        <v>1276</v>
      </c>
      <c r="S123" s="4" t="s">
        <v>42</v>
      </c>
      <c r="T123" s="4" t="s">
        <v>1277</v>
      </c>
      <c r="U123" s="4" t="s">
        <v>44</v>
      </c>
      <c r="V123" s="4" t="s">
        <v>44</v>
      </c>
      <c r="W123" s="4" t="s">
        <v>44</v>
      </c>
      <c r="X123" s="4" t="s">
        <v>78</v>
      </c>
      <c r="Y123" s="4" t="s">
        <v>143</v>
      </c>
      <c r="Z123" s="4" t="s">
        <v>1278</v>
      </c>
      <c r="AA123" s="4"/>
      <c r="AB123" s="34">
        <v>250</v>
      </c>
      <c r="AC123" s="35" t="s">
        <v>1279</v>
      </c>
      <c r="AD123" s="36" t="s">
        <v>69</v>
      </c>
      <c r="AE123" s="36" t="s">
        <v>1280</v>
      </c>
      <c r="AF123" s="35">
        <v>3000</v>
      </c>
      <c r="AG123" s="37">
        <v>0.65</v>
      </c>
      <c r="AH123" s="37">
        <v>2.3199999999999998</v>
      </c>
      <c r="AI123" s="37">
        <v>0.12</v>
      </c>
      <c r="AJ123" s="37">
        <v>8.7999999999999995E-2</v>
      </c>
      <c r="AK123" s="37">
        <v>0.26</v>
      </c>
      <c r="AL123" s="37">
        <v>0.06</v>
      </c>
      <c r="AM123" s="37">
        <v>8.0000000000000002E-3</v>
      </c>
      <c r="AN123" s="38">
        <f t="shared" si="37"/>
        <v>2491.1894273127755</v>
      </c>
      <c r="AO123" s="38">
        <f t="shared" si="38"/>
        <v>2212.0044052863432</v>
      </c>
      <c r="AP123" s="38">
        <f t="shared" si="39"/>
        <v>128.85462555066078</v>
      </c>
      <c r="AQ123" s="38">
        <f t="shared" si="40"/>
        <v>64.427312775330392</v>
      </c>
      <c r="AR123" s="38">
        <f t="shared" si="25"/>
        <v>94.493392070484575</v>
      </c>
      <c r="AS123" s="38">
        <f t="shared" si="41"/>
        <v>85.903083700440519</v>
      </c>
      <c r="AT123" s="37">
        <f t="shared" si="21"/>
        <v>250</v>
      </c>
    </row>
    <row r="124" spans="1:46" x14ac:dyDescent="0.25">
      <c r="A124" s="4" t="s">
        <v>32</v>
      </c>
      <c r="B124" s="4" t="s">
        <v>1281</v>
      </c>
      <c r="C124" s="4"/>
      <c r="D124" s="4" t="s">
        <v>53</v>
      </c>
      <c r="E124" s="4" t="s">
        <v>1282</v>
      </c>
      <c r="F124" s="4" t="s">
        <v>1241</v>
      </c>
      <c r="G124" s="4" t="s">
        <v>142</v>
      </c>
      <c r="H124" s="4" t="s">
        <v>512</v>
      </c>
      <c r="I124" s="4" t="s">
        <v>512</v>
      </c>
      <c r="J124" s="4" t="s">
        <v>93</v>
      </c>
      <c r="K124" s="4" t="s">
        <v>37</v>
      </c>
      <c r="L124" s="4" t="s">
        <v>44</v>
      </c>
      <c r="M124" s="4" t="s">
        <v>38</v>
      </c>
      <c r="N124" s="4" t="s">
        <v>513</v>
      </c>
      <c r="O124" s="4" t="s">
        <v>512</v>
      </c>
      <c r="P124" s="4" t="s">
        <v>514</v>
      </c>
      <c r="Q124" s="4" t="s">
        <v>41</v>
      </c>
      <c r="R124" s="4" t="s">
        <v>1276</v>
      </c>
      <c r="S124" s="4" t="s">
        <v>177</v>
      </c>
      <c r="T124" s="4" t="s">
        <v>178</v>
      </c>
      <c r="U124" s="4" t="s">
        <v>44</v>
      </c>
      <c r="V124" s="4" t="s">
        <v>44</v>
      </c>
      <c r="W124" s="4" t="s">
        <v>44</v>
      </c>
      <c r="X124" s="4" t="s">
        <v>78</v>
      </c>
      <c r="Y124" s="4" t="s">
        <v>1253</v>
      </c>
      <c r="Z124" s="4" t="s">
        <v>1283</v>
      </c>
      <c r="AA124" s="4" t="s">
        <v>86</v>
      </c>
      <c r="AB124" s="34">
        <v>250</v>
      </c>
      <c r="AC124" s="35" t="s">
        <v>1284</v>
      </c>
      <c r="AD124" s="36" t="s">
        <v>126</v>
      </c>
      <c r="AE124" s="36" t="s">
        <v>1123</v>
      </c>
      <c r="AF124" s="35">
        <v>2000</v>
      </c>
      <c r="AG124" s="37">
        <v>0.65</v>
      </c>
      <c r="AH124" s="37">
        <v>2.3199999999999998</v>
      </c>
      <c r="AI124" s="37">
        <v>0.12</v>
      </c>
      <c r="AJ124" s="37">
        <v>8.7999999999999995E-2</v>
      </c>
      <c r="AK124" s="37">
        <v>0.26</v>
      </c>
      <c r="AL124" s="37">
        <v>0.06</v>
      </c>
      <c r="AM124" s="37">
        <v>8.0000000000000002E-3</v>
      </c>
      <c r="AN124" s="38">
        <f t="shared" si="37"/>
        <v>1660.7929515418502</v>
      </c>
      <c r="AO124" s="38">
        <f t="shared" si="38"/>
        <v>1474.6696035242287</v>
      </c>
      <c r="AP124" s="38">
        <f t="shared" si="39"/>
        <v>85.903083700440533</v>
      </c>
      <c r="AQ124" s="38">
        <f t="shared" si="40"/>
        <v>42.951541850220266</v>
      </c>
      <c r="AR124" s="38">
        <f t="shared" si="25"/>
        <v>62.995594713656388</v>
      </c>
      <c r="AS124" s="38">
        <f t="shared" si="41"/>
        <v>57.268722466960341</v>
      </c>
      <c r="AT124" s="37">
        <f t="shared" si="21"/>
        <v>250</v>
      </c>
    </row>
    <row r="125" spans="1:46" x14ac:dyDescent="0.25">
      <c r="A125" s="4" t="s">
        <v>32</v>
      </c>
      <c r="B125" s="4" t="s">
        <v>1147</v>
      </c>
      <c r="C125" s="4"/>
      <c r="D125" s="4" t="s">
        <v>53</v>
      </c>
      <c r="E125" s="4" t="s">
        <v>1148</v>
      </c>
      <c r="F125" s="4" t="s">
        <v>1149</v>
      </c>
      <c r="G125" s="4" t="s">
        <v>656</v>
      </c>
      <c r="H125" s="4" t="s">
        <v>657</v>
      </c>
      <c r="I125" s="4" t="s">
        <v>657</v>
      </c>
      <c r="J125" s="4" t="s">
        <v>58</v>
      </c>
      <c r="K125" s="4" t="s">
        <v>94</v>
      </c>
      <c r="L125" s="4" t="s">
        <v>44</v>
      </c>
      <c r="M125" s="4" t="s">
        <v>38</v>
      </c>
      <c r="N125" s="4" t="s">
        <v>1150</v>
      </c>
      <c r="O125" s="4" t="s">
        <v>1151</v>
      </c>
      <c r="P125" s="4" t="s">
        <v>660</v>
      </c>
      <c r="Q125" s="4" t="s">
        <v>661</v>
      </c>
      <c r="R125" s="4" t="s">
        <v>662</v>
      </c>
      <c r="S125" s="4" t="s">
        <v>42</v>
      </c>
      <c r="T125" s="4" t="s">
        <v>1152</v>
      </c>
      <c r="U125" s="4" t="s">
        <v>44</v>
      </c>
      <c r="V125" s="4" t="s">
        <v>44</v>
      </c>
      <c r="W125" s="4" t="s">
        <v>44</v>
      </c>
      <c r="X125" s="4" t="s">
        <v>45</v>
      </c>
      <c r="Y125" s="4" t="s">
        <v>357</v>
      </c>
      <c r="Z125" s="4" t="s">
        <v>1153</v>
      </c>
      <c r="AA125" s="4"/>
      <c r="AB125" s="10">
        <v>229</v>
      </c>
      <c r="AC125" s="11" t="s">
        <v>147</v>
      </c>
      <c r="AD125" s="12" t="s">
        <v>69</v>
      </c>
      <c r="AE125" s="12" t="s">
        <v>1154</v>
      </c>
      <c r="AF125" s="11">
        <v>1500</v>
      </c>
      <c r="AG125" s="39">
        <v>0.65</v>
      </c>
      <c r="AH125" s="39">
        <v>2.3199999999999998</v>
      </c>
      <c r="AI125" s="39">
        <v>0.12</v>
      </c>
      <c r="AJ125" s="39">
        <v>8.7999999999999995E-2</v>
      </c>
      <c r="AK125" s="39">
        <v>0.26</v>
      </c>
      <c r="AL125" s="39">
        <v>0.06</v>
      </c>
      <c r="AM125" s="39">
        <v>8.0000000000000002E-3</v>
      </c>
      <c r="AN125" s="38">
        <f t="shared" si="37"/>
        <v>1140.964757709251</v>
      </c>
      <c r="AO125" s="40">
        <f t="shared" si="38"/>
        <v>1013.0980176211452</v>
      </c>
      <c r="AP125" s="38">
        <f t="shared" si="39"/>
        <v>59.015418502202643</v>
      </c>
      <c r="AQ125" s="40">
        <f t="shared" si="40"/>
        <v>29.507709251101321</v>
      </c>
      <c r="AR125" s="38">
        <f t="shared" si="25"/>
        <v>43.277973568281929</v>
      </c>
      <c r="AS125" s="40">
        <f t="shared" si="41"/>
        <v>39.343612334801755</v>
      </c>
      <c r="AT125" s="37">
        <f t="shared" si="21"/>
        <v>229</v>
      </c>
    </row>
    <row r="126" spans="1:46" s="8" customFormat="1" x14ac:dyDescent="0.25">
      <c r="A126" s="106" t="s">
        <v>1413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61"/>
      <c r="AC126" s="62"/>
      <c r="AD126" s="63"/>
      <c r="AE126" s="63"/>
      <c r="AF126" s="103" t="s">
        <v>1409</v>
      </c>
      <c r="AG126" s="91">
        <f>COUNT(AG79:AG125)</f>
        <v>34</v>
      </c>
      <c r="AH126" s="64"/>
      <c r="AI126" s="64"/>
      <c r="AJ126" s="101" t="s">
        <v>1410</v>
      </c>
      <c r="AK126" s="64"/>
      <c r="AL126" s="64"/>
      <c r="AM126" s="64"/>
      <c r="AN126" s="89">
        <f t="shared" ref="AN126:AS126" si="42">SUM(AN79:AN125)/2000</f>
        <v>21.546927370044052</v>
      </c>
      <c r="AO126" s="89">
        <f t="shared" si="42"/>
        <v>19.148882496679516</v>
      </c>
      <c r="AP126" s="89">
        <f t="shared" si="42"/>
        <v>1.1076480198237886</v>
      </c>
      <c r="AQ126" s="90">
        <f t="shared" si="42"/>
        <v>0.54962142295704852</v>
      </c>
      <c r="AR126" s="90">
        <f t="shared" si="42"/>
        <v>0.84050067709251086</v>
      </c>
      <c r="AS126" s="90">
        <f t="shared" si="42"/>
        <v>0.76677150509911873</v>
      </c>
      <c r="AT126" s="100">
        <f>MEDIAN(AT79:AT125)</f>
        <v>185</v>
      </c>
    </row>
    <row r="127" spans="1:46" s="8" customFormat="1" x14ac:dyDescent="0.25">
      <c r="A127" s="67" t="s">
        <v>1333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1"/>
      <c r="AC127" s="62"/>
      <c r="AD127" s="63"/>
      <c r="AE127" s="63"/>
      <c r="AF127" s="62"/>
      <c r="AG127" s="64"/>
      <c r="AH127" s="64"/>
      <c r="AI127" s="64"/>
      <c r="AJ127" s="64"/>
      <c r="AK127" s="64"/>
      <c r="AL127" s="64"/>
      <c r="AM127" s="64"/>
      <c r="AN127" s="64"/>
      <c r="AO127" s="85"/>
      <c r="AP127" s="85"/>
      <c r="AQ127" s="86"/>
      <c r="AR127" s="86"/>
      <c r="AS127" s="86"/>
      <c r="AT127" s="24"/>
    </row>
    <row r="128" spans="1:46" s="60" customFormat="1" x14ac:dyDescent="0.25">
      <c r="A128" s="25" t="s">
        <v>32</v>
      </c>
      <c r="B128" s="25" t="s">
        <v>166</v>
      </c>
      <c r="C128" s="25" t="s">
        <v>167</v>
      </c>
      <c r="D128" s="25" t="s">
        <v>53</v>
      </c>
      <c r="E128" s="25" t="s">
        <v>168</v>
      </c>
      <c r="F128" s="25" t="s">
        <v>169</v>
      </c>
      <c r="G128" s="25" t="s">
        <v>170</v>
      </c>
      <c r="H128" s="25" t="s">
        <v>171</v>
      </c>
      <c r="I128" s="25" t="s">
        <v>171</v>
      </c>
      <c r="J128" s="25" t="s">
        <v>36</v>
      </c>
      <c r="K128" s="25" t="s">
        <v>73</v>
      </c>
      <c r="L128" s="25" t="s">
        <v>44</v>
      </c>
      <c r="M128" s="25" t="s">
        <v>38</v>
      </c>
      <c r="N128" s="25" t="s">
        <v>172</v>
      </c>
      <c r="O128" s="25" t="s">
        <v>173</v>
      </c>
      <c r="P128" s="25" t="s">
        <v>174</v>
      </c>
      <c r="Q128" s="25" t="s">
        <v>175</v>
      </c>
      <c r="R128" s="25" t="s">
        <v>176</v>
      </c>
      <c r="S128" s="25" t="s">
        <v>177</v>
      </c>
      <c r="T128" s="25" t="s">
        <v>178</v>
      </c>
      <c r="U128" s="25" t="s">
        <v>44</v>
      </c>
      <c r="V128" s="25" t="s">
        <v>44</v>
      </c>
      <c r="W128" s="25" t="s">
        <v>44</v>
      </c>
      <c r="X128" s="25" t="s">
        <v>65</v>
      </c>
      <c r="Y128" s="25" t="s">
        <v>179</v>
      </c>
      <c r="Z128" s="25" t="s">
        <v>180</v>
      </c>
      <c r="AA128" s="25" t="s">
        <v>181</v>
      </c>
      <c r="AB128" s="26">
        <v>202</v>
      </c>
      <c r="AC128" s="27" t="s">
        <v>182</v>
      </c>
      <c r="AD128" s="28" t="s">
        <v>126</v>
      </c>
      <c r="AE128" s="28" t="s">
        <v>183</v>
      </c>
      <c r="AF128" s="27">
        <v>2500</v>
      </c>
      <c r="AG128" s="65">
        <v>0.65</v>
      </c>
      <c r="AH128" s="65">
        <v>2.3199999999999998</v>
      </c>
      <c r="AI128" s="65">
        <v>0.12</v>
      </c>
      <c r="AJ128" s="65">
        <v>8.7999999999999995E-2</v>
      </c>
      <c r="AK128" s="65">
        <v>0.26</v>
      </c>
      <c r="AL128" s="65">
        <v>0.06</v>
      </c>
      <c r="AM128" s="65">
        <v>8.0000000000000002E-3</v>
      </c>
      <c r="AN128" s="87">
        <f t="shared" ref="AN128:AN133" si="43">$AB128*$AF128*$AG128*AH128/454</f>
        <v>1677.4008810572686</v>
      </c>
      <c r="AO128" s="66">
        <f t="shared" ref="AO128:AO133" si="44">$AB128*$AF128*$AG128*(AH128-AK128)/454</f>
        <v>1489.4162995594711</v>
      </c>
      <c r="AP128" s="87">
        <f t="shared" ref="AP128:AP133" si="45">$AB128*$AF128*$AG128*AI128/454</f>
        <v>86.76211453744493</v>
      </c>
      <c r="AQ128" s="66">
        <f t="shared" ref="AQ128:AQ133" si="46">$AB128*$AF128*$AG128*(AI128-AL128)/454</f>
        <v>43.381057268722465</v>
      </c>
      <c r="AR128" s="38">
        <f t="shared" ref="AR128:AR167" si="47">$AB128*$AF128*$AG128*AJ128/454</f>
        <v>63.625550660792953</v>
      </c>
      <c r="AS128" s="66">
        <f t="shared" ref="AS128:AS133" si="48">$AB128*$AF128*$AG128*(AJ128-AM128)/454</f>
        <v>57.841409691629948</v>
      </c>
      <c r="AT128" s="65">
        <f t="shared" ref="AT128:AT133" si="49">IF(AS128&gt;0,AB128,"")</f>
        <v>202</v>
      </c>
    </row>
    <row r="129" spans="1:46" s="60" customFormat="1" x14ac:dyDescent="0.25">
      <c r="A129" s="25" t="s">
        <v>32</v>
      </c>
      <c r="B129" s="25" t="s">
        <v>222</v>
      </c>
      <c r="C129" s="25"/>
      <c r="D129" s="25" t="s">
        <v>53</v>
      </c>
      <c r="E129" s="25" t="s">
        <v>223</v>
      </c>
      <c r="F129" s="25" t="s">
        <v>224</v>
      </c>
      <c r="G129" s="25" t="s">
        <v>225</v>
      </c>
      <c r="H129" s="25" t="s">
        <v>226</v>
      </c>
      <c r="I129" s="25" t="s">
        <v>226</v>
      </c>
      <c r="J129" s="25" t="s">
        <v>93</v>
      </c>
      <c r="K129" s="25" t="s">
        <v>73</v>
      </c>
      <c r="L129" s="25" t="s">
        <v>44</v>
      </c>
      <c r="M129" s="25" t="s">
        <v>38</v>
      </c>
      <c r="N129" s="25" t="s">
        <v>227</v>
      </c>
      <c r="O129" s="25" t="s">
        <v>228</v>
      </c>
      <c r="P129" s="25" t="s">
        <v>229</v>
      </c>
      <c r="Q129" s="25" t="s">
        <v>41</v>
      </c>
      <c r="R129" s="25"/>
      <c r="S129" s="25" t="s">
        <v>42</v>
      </c>
      <c r="T129" s="25" t="s">
        <v>230</v>
      </c>
      <c r="U129" s="25" t="s">
        <v>49</v>
      </c>
      <c r="V129" s="25" t="s">
        <v>44</v>
      </c>
      <c r="W129" s="25" t="s">
        <v>44</v>
      </c>
      <c r="X129" s="25" t="s">
        <v>78</v>
      </c>
      <c r="Y129" s="25" t="s">
        <v>231</v>
      </c>
      <c r="Z129" s="25" t="s">
        <v>232</v>
      </c>
      <c r="AA129" s="25"/>
      <c r="AB129" s="26">
        <v>115</v>
      </c>
      <c r="AC129" s="27" t="s">
        <v>101</v>
      </c>
      <c r="AD129" s="28" t="s">
        <v>126</v>
      </c>
      <c r="AE129" s="28" t="s">
        <v>233</v>
      </c>
      <c r="AF129" s="27">
        <v>1100</v>
      </c>
      <c r="AG129" s="65">
        <v>0.65</v>
      </c>
      <c r="AH129" s="65">
        <v>2.3199999999999998</v>
      </c>
      <c r="AI129" s="65">
        <v>0.12</v>
      </c>
      <c r="AJ129" s="65">
        <v>8.7999999999999995E-2</v>
      </c>
      <c r="AK129" s="65">
        <v>0.26</v>
      </c>
      <c r="AL129" s="65">
        <v>0.06</v>
      </c>
      <c r="AM129" s="65">
        <v>8.0000000000000002E-3</v>
      </c>
      <c r="AN129" s="87">
        <f t="shared" si="43"/>
        <v>420.18061674008811</v>
      </c>
      <c r="AO129" s="66">
        <f t="shared" si="44"/>
        <v>373.09140969162991</v>
      </c>
      <c r="AP129" s="87">
        <f t="shared" si="45"/>
        <v>21.733480176211454</v>
      </c>
      <c r="AQ129" s="66">
        <f t="shared" si="46"/>
        <v>10.866740088105727</v>
      </c>
      <c r="AR129" s="87">
        <f t="shared" si="47"/>
        <v>15.937885462555064</v>
      </c>
      <c r="AS129" s="66">
        <f t="shared" si="48"/>
        <v>14.488986784140968</v>
      </c>
      <c r="AT129" s="65">
        <f t="shared" si="49"/>
        <v>115</v>
      </c>
    </row>
    <row r="130" spans="1:46" s="60" customFormat="1" ht="25.5" x14ac:dyDescent="0.25">
      <c r="A130" s="25" t="s">
        <v>32</v>
      </c>
      <c r="B130" s="25" t="s">
        <v>435</v>
      </c>
      <c r="C130" s="25"/>
      <c r="D130" s="25" t="s">
        <v>53</v>
      </c>
      <c r="E130" s="25" t="s">
        <v>436</v>
      </c>
      <c r="F130" s="25" t="s">
        <v>422</v>
      </c>
      <c r="G130" s="25" t="s">
        <v>295</v>
      </c>
      <c r="H130" s="25" t="s">
        <v>437</v>
      </c>
      <c r="I130" s="25" t="s">
        <v>437</v>
      </c>
      <c r="J130" s="25" t="s">
        <v>58</v>
      </c>
      <c r="K130" s="25" t="s">
        <v>73</v>
      </c>
      <c r="L130" s="25" t="s">
        <v>44</v>
      </c>
      <c r="M130" s="25" t="s">
        <v>38</v>
      </c>
      <c r="N130" s="25" t="s">
        <v>438</v>
      </c>
      <c r="O130" s="25" t="s">
        <v>439</v>
      </c>
      <c r="P130" s="25"/>
      <c r="Q130" s="25"/>
      <c r="R130" s="25" t="s">
        <v>440</v>
      </c>
      <c r="S130" s="25" t="s">
        <v>42</v>
      </c>
      <c r="T130" s="25" t="s">
        <v>441</v>
      </c>
      <c r="U130" s="25" t="s">
        <v>44</v>
      </c>
      <c r="V130" s="25" t="s">
        <v>44</v>
      </c>
      <c r="W130" s="25" t="s">
        <v>44</v>
      </c>
      <c r="X130" s="25" t="s">
        <v>78</v>
      </c>
      <c r="Y130" s="25" t="s">
        <v>442</v>
      </c>
      <c r="Z130" s="25" t="s">
        <v>443</v>
      </c>
      <c r="AA130" s="25" t="s">
        <v>444</v>
      </c>
      <c r="AB130" s="26">
        <v>173</v>
      </c>
      <c r="AC130" s="27" t="s">
        <v>152</v>
      </c>
      <c r="AD130" s="28" t="s">
        <v>49</v>
      </c>
      <c r="AE130" s="28" t="s">
        <v>81</v>
      </c>
      <c r="AF130" s="27">
        <v>1800</v>
      </c>
      <c r="AG130" s="65">
        <v>0.65</v>
      </c>
      <c r="AH130" s="65">
        <v>2.3199999999999998</v>
      </c>
      <c r="AI130" s="65">
        <v>0.12</v>
      </c>
      <c r="AJ130" s="65">
        <v>8.7999999999999995E-2</v>
      </c>
      <c r="AK130" s="65">
        <v>0.26</v>
      </c>
      <c r="AL130" s="65">
        <v>0.06</v>
      </c>
      <c r="AM130" s="65">
        <v>8.0000000000000002E-3</v>
      </c>
      <c r="AN130" s="87">
        <f t="shared" si="43"/>
        <v>1034.3418502202642</v>
      </c>
      <c r="AO130" s="66">
        <f t="shared" si="44"/>
        <v>918.42422907488969</v>
      </c>
      <c r="AP130" s="87">
        <f t="shared" si="45"/>
        <v>53.500440528634364</v>
      </c>
      <c r="AQ130" s="66">
        <f t="shared" si="46"/>
        <v>26.750220264317182</v>
      </c>
      <c r="AR130" s="87">
        <f t="shared" si="47"/>
        <v>39.233656387665192</v>
      </c>
      <c r="AS130" s="66">
        <f t="shared" si="48"/>
        <v>35.666960352422905</v>
      </c>
      <c r="AT130" s="65">
        <f t="shared" si="49"/>
        <v>173</v>
      </c>
    </row>
    <row r="131" spans="1:46" s="60" customFormat="1" ht="25.5" x14ac:dyDescent="0.25">
      <c r="A131" s="25" t="s">
        <v>32</v>
      </c>
      <c r="B131" s="25" t="s">
        <v>445</v>
      </c>
      <c r="C131" s="25"/>
      <c r="D131" s="25" t="s">
        <v>53</v>
      </c>
      <c r="E131" s="25" t="s">
        <v>446</v>
      </c>
      <c r="F131" s="25" t="s">
        <v>422</v>
      </c>
      <c r="G131" s="25" t="s">
        <v>295</v>
      </c>
      <c r="H131" s="25" t="s">
        <v>437</v>
      </c>
      <c r="I131" s="25" t="s">
        <v>437</v>
      </c>
      <c r="J131" s="25" t="s">
        <v>58</v>
      </c>
      <c r="K131" s="25" t="s">
        <v>73</v>
      </c>
      <c r="L131" s="25" t="s">
        <v>44</v>
      </c>
      <c r="M131" s="25" t="s">
        <v>38</v>
      </c>
      <c r="N131" s="25" t="s">
        <v>438</v>
      </c>
      <c r="O131" s="25" t="s">
        <v>439</v>
      </c>
      <c r="P131" s="25"/>
      <c r="Q131" s="25"/>
      <c r="R131" s="25" t="s">
        <v>440</v>
      </c>
      <c r="S131" s="25" t="s">
        <v>42</v>
      </c>
      <c r="T131" s="25" t="s">
        <v>447</v>
      </c>
      <c r="U131" s="25" t="s">
        <v>44</v>
      </c>
      <c r="V131" s="25" t="s">
        <v>44</v>
      </c>
      <c r="W131" s="25" t="s">
        <v>44</v>
      </c>
      <c r="X131" s="25" t="s">
        <v>78</v>
      </c>
      <c r="Y131" s="25" t="s">
        <v>448</v>
      </c>
      <c r="Z131" s="25" t="s">
        <v>449</v>
      </c>
      <c r="AA131" s="25" t="s">
        <v>450</v>
      </c>
      <c r="AB131" s="26">
        <v>173</v>
      </c>
      <c r="AC131" s="27" t="s">
        <v>152</v>
      </c>
      <c r="AD131" s="28" t="s">
        <v>49</v>
      </c>
      <c r="AE131" s="28" t="s">
        <v>70</v>
      </c>
      <c r="AF131" s="27">
        <v>1750</v>
      </c>
      <c r="AG131" s="65">
        <v>0.65</v>
      </c>
      <c r="AH131" s="65">
        <v>2.3199999999999998</v>
      </c>
      <c r="AI131" s="65">
        <v>0.12</v>
      </c>
      <c r="AJ131" s="65">
        <v>8.7999999999999995E-2</v>
      </c>
      <c r="AK131" s="65">
        <v>0.26</v>
      </c>
      <c r="AL131" s="65">
        <v>0.06</v>
      </c>
      <c r="AM131" s="65">
        <v>8.0000000000000002E-3</v>
      </c>
      <c r="AN131" s="87">
        <f t="shared" si="43"/>
        <v>1005.6101321585902</v>
      </c>
      <c r="AO131" s="66">
        <f t="shared" si="44"/>
        <v>892.9124449339206</v>
      </c>
      <c r="AP131" s="87">
        <f t="shared" si="45"/>
        <v>52.014317180616743</v>
      </c>
      <c r="AQ131" s="66">
        <f t="shared" si="46"/>
        <v>26.007158590308372</v>
      </c>
      <c r="AR131" s="87">
        <f t="shared" si="47"/>
        <v>38.143832599118944</v>
      </c>
      <c r="AS131" s="66">
        <f t="shared" si="48"/>
        <v>34.676211453744486</v>
      </c>
      <c r="AT131" s="65">
        <f t="shared" si="49"/>
        <v>173</v>
      </c>
    </row>
    <row r="132" spans="1:46" s="60" customFormat="1" x14ac:dyDescent="0.25">
      <c r="A132" s="25" t="s">
        <v>32</v>
      </c>
      <c r="B132" s="25" t="s">
        <v>483</v>
      </c>
      <c r="C132" s="25"/>
      <c r="D132" s="25" t="s">
        <v>53</v>
      </c>
      <c r="E132" s="25" t="s">
        <v>484</v>
      </c>
      <c r="F132" s="25" t="s">
        <v>422</v>
      </c>
      <c r="G132" s="25" t="s">
        <v>451</v>
      </c>
      <c r="H132" s="25" t="s">
        <v>475</v>
      </c>
      <c r="I132" s="25" t="s">
        <v>475</v>
      </c>
      <c r="J132" s="25" t="s">
        <v>93</v>
      </c>
      <c r="K132" s="25" t="s">
        <v>73</v>
      </c>
      <c r="L132" s="25" t="s">
        <v>44</v>
      </c>
      <c r="M132" s="25" t="s">
        <v>38</v>
      </c>
      <c r="N132" s="25" t="s">
        <v>485</v>
      </c>
      <c r="O132" s="25" t="s">
        <v>486</v>
      </c>
      <c r="P132" s="25" t="s">
        <v>487</v>
      </c>
      <c r="Q132" s="25" t="s">
        <v>150</v>
      </c>
      <c r="R132" s="25" t="s">
        <v>488</v>
      </c>
      <c r="S132" s="25" t="s">
        <v>42</v>
      </c>
      <c r="T132" s="25" t="s">
        <v>489</v>
      </c>
      <c r="U132" s="25" t="s">
        <v>49</v>
      </c>
      <c r="V132" s="25" t="s">
        <v>44</v>
      </c>
      <c r="W132" s="25" t="s">
        <v>44</v>
      </c>
      <c r="X132" s="25" t="s">
        <v>45</v>
      </c>
      <c r="Y132" s="25" t="s">
        <v>490</v>
      </c>
      <c r="Z132" s="25" t="s">
        <v>491</v>
      </c>
      <c r="AA132" s="25" t="s">
        <v>492</v>
      </c>
      <c r="AB132" s="26">
        <v>97</v>
      </c>
      <c r="AC132" s="27" t="s">
        <v>182</v>
      </c>
      <c r="AD132" s="28" t="s">
        <v>69</v>
      </c>
      <c r="AE132" s="28" t="s">
        <v>493</v>
      </c>
      <c r="AF132" s="27">
        <v>1500</v>
      </c>
      <c r="AG132" s="65">
        <v>0.65</v>
      </c>
      <c r="AH132" s="88">
        <v>2.74</v>
      </c>
      <c r="AI132" s="88">
        <v>0.12</v>
      </c>
      <c r="AJ132" s="88">
        <v>0.192</v>
      </c>
      <c r="AK132" s="88">
        <v>0.26</v>
      </c>
      <c r="AL132" s="88">
        <v>0.06</v>
      </c>
      <c r="AM132" s="88">
        <v>8.0000000000000002E-3</v>
      </c>
      <c r="AN132" s="87">
        <f t="shared" si="43"/>
        <v>570.7830396475772</v>
      </c>
      <c r="AO132" s="87">
        <f t="shared" si="44"/>
        <v>516.62114537444938</v>
      </c>
      <c r="AP132" s="87">
        <f t="shared" si="45"/>
        <v>24.997797356828194</v>
      </c>
      <c r="AQ132" s="87">
        <f t="shared" si="46"/>
        <v>12.498898678414097</v>
      </c>
      <c r="AR132" s="87">
        <f t="shared" si="47"/>
        <v>39.996475770925116</v>
      </c>
      <c r="AS132" s="87">
        <f t="shared" si="48"/>
        <v>38.329955947136561</v>
      </c>
      <c r="AT132" s="88">
        <f t="shared" si="49"/>
        <v>97</v>
      </c>
    </row>
    <row r="133" spans="1:46" s="60" customFormat="1" x14ac:dyDescent="0.25">
      <c r="A133" s="25" t="s">
        <v>32</v>
      </c>
      <c r="B133" s="25" t="s">
        <v>496</v>
      </c>
      <c r="C133" s="25"/>
      <c r="D133" s="25" t="s">
        <v>53</v>
      </c>
      <c r="E133" s="25" t="s">
        <v>497</v>
      </c>
      <c r="F133" s="25" t="s">
        <v>422</v>
      </c>
      <c r="G133" s="25" t="s">
        <v>451</v>
      </c>
      <c r="H133" s="25" t="s">
        <v>475</v>
      </c>
      <c r="I133" s="25" t="s">
        <v>475</v>
      </c>
      <c r="J133" s="25" t="s">
        <v>93</v>
      </c>
      <c r="K133" s="25" t="s">
        <v>73</v>
      </c>
      <c r="L133" s="25" t="s">
        <v>44</v>
      </c>
      <c r="M133" s="25" t="s">
        <v>38</v>
      </c>
      <c r="N133" s="25" t="s">
        <v>485</v>
      </c>
      <c r="O133" s="25" t="s">
        <v>486</v>
      </c>
      <c r="P133" s="25" t="s">
        <v>487</v>
      </c>
      <c r="Q133" s="25" t="s">
        <v>150</v>
      </c>
      <c r="R133" s="25" t="s">
        <v>488</v>
      </c>
      <c r="S133" s="25" t="s">
        <v>42</v>
      </c>
      <c r="T133" s="25" t="s">
        <v>498</v>
      </c>
      <c r="U133" s="25" t="s">
        <v>49</v>
      </c>
      <c r="V133" s="25" t="s">
        <v>44</v>
      </c>
      <c r="W133" s="25" t="s">
        <v>44</v>
      </c>
      <c r="X133" s="25" t="s">
        <v>45</v>
      </c>
      <c r="Y133" s="25" t="s">
        <v>273</v>
      </c>
      <c r="Z133" s="25" t="s">
        <v>499</v>
      </c>
      <c r="AA133" s="25" t="s">
        <v>500</v>
      </c>
      <c r="AB133" s="26">
        <v>76</v>
      </c>
      <c r="AC133" s="27" t="s">
        <v>182</v>
      </c>
      <c r="AD133" s="28" t="s">
        <v>69</v>
      </c>
      <c r="AE133" s="28" t="s">
        <v>501</v>
      </c>
      <c r="AF133" s="27">
        <v>1451</v>
      </c>
      <c r="AG133" s="65">
        <v>0.65</v>
      </c>
      <c r="AH133" s="65">
        <v>2.3199999999999998</v>
      </c>
      <c r="AI133" s="65">
        <v>0.12</v>
      </c>
      <c r="AJ133" s="65">
        <v>8.7999999999999995E-2</v>
      </c>
      <c r="AK133" s="65">
        <v>0.26</v>
      </c>
      <c r="AL133" s="65">
        <v>0.06</v>
      </c>
      <c r="AM133" s="65">
        <v>8.0000000000000002E-3</v>
      </c>
      <c r="AN133" s="87">
        <f t="shared" si="43"/>
        <v>366.2912070484582</v>
      </c>
      <c r="AO133" s="66">
        <f t="shared" si="44"/>
        <v>325.24133039647575</v>
      </c>
      <c r="AP133" s="87">
        <f t="shared" si="45"/>
        <v>18.94609691629956</v>
      </c>
      <c r="AQ133" s="66">
        <f t="shared" si="46"/>
        <v>9.4730484581497798</v>
      </c>
      <c r="AR133" s="87">
        <f t="shared" si="47"/>
        <v>13.893804405286344</v>
      </c>
      <c r="AS133" s="66">
        <f t="shared" si="48"/>
        <v>12.630731277533039</v>
      </c>
      <c r="AT133" s="65">
        <f t="shared" si="49"/>
        <v>76</v>
      </c>
    </row>
    <row r="134" spans="1:46" s="60" customFormat="1" x14ac:dyDescent="0.25">
      <c r="A134" s="25" t="s">
        <v>32</v>
      </c>
      <c r="B134" s="25" t="s">
        <v>502</v>
      </c>
      <c r="C134" s="25"/>
      <c r="D134" s="25" t="s">
        <v>53</v>
      </c>
      <c r="E134" s="25" t="s">
        <v>503</v>
      </c>
      <c r="F134" s="25" t="s">
        <v>422</v>
      </c>
      <c r="G134" s="25" t="s">
        <v>494</v>
      </c>
      <c r="H134" s="25" t="s">
        <v>504</v>
      </c>
      <c r="I134" s="25" t="s">
        <v>504</v>
      </c>
      <c r="J134" s="25" t="s">
        <v>93</v>
      </c>
      <c r="K134" s="25" t="s">
        <v>73</v>
      </c>
      <c r="L134" s="25" t="s">
        <v>44</v>
      </c>
      <c r="M134" s="25" t="s">
        <v>38</v>
      </c>
      <c r="N134" s="25" t="s">
        <v>505</v>
      </c>
      <c r="O134" s="25" t="s">
        <v>504</v>
      </c>
      <c r="P134" s="25"/>
      <c r="Q134" s="25"/>
      <c r="R134" s="25"/>
      <c r="S134" s="25" t="s">
        <v>42</v>
      </c>
      <c r="T134" s="25" t="s">
        <v>506</v>
      </c>
      <c r="U134" s="25" t="s">
        <v>44</v>
      </c>
      <c r="V134" s="25" t="s">
        <v>44</v>
      </c>
      <c r="W134" s="25" t="s">
        <v>44</v>
      </c>
      <c r="X134" s="25" t="s">
        <v>78</v>
      </c>
      <c r="Y134" s="25" t="s">
        <v>507</v>
      </c>
      <c r="Z134" s="25" t="s">
        <v>81</v>
      </c>
      <c r="AA134" s="25"/>
      <c r="AB134" s="26">
        <v>150</v>
      </c>
      <c r="AC134" s="27" t="s">
        <v>145</v>
      </c>
      <c r="AD134" s="28" t="s">
        <v>69</v>
      </c>
      <c r="AE134" s="28" t="s">
        <v>508</v>
      </c>
      <c r="AF134" s="27"/>
      <c r="AG134" s="65"/>
      <c r="AH134" s="65"/>
      <c r="AI134" s="65"/>
      <c r="AJ134" s="65"/>
      <c r="AK134" s="65"/>
      <c r="AL134" s="65"/>
      <c r="AM134" s="65"/>
      <c r="AN134" s="65"/>
      <c r="AO134" s="66"/>
      <c r="AP134" s="66"/>
      <c r="AQ134" s="66"/>
      <c r="AR134" s="87">
        <f t="shared" si="47"/>
        <v>0</v>
      </c>
      <c r="AS134" s="66"/>
      <c r="AT134" s="65"/>
    </row>
    <row r="135" spans="1:46" s="60" customFormat="1" ht="25.5" x14ac:dyDescent="0.25">
      <c r="A135" s="25" t="s">
        <v>32</v>
      </c>
      <c r="B135" s="25" t="s">
        <v>622</v>
      </c>
      <c r="C135" s="25"/>
      <c r="D135" s="25" t="s">
        <v>53</v>
      </c>
      <c r="E135" s="25" t="s">
        <v>623</v>
      </c>
      <c r="F135" s="25" t="s">
        <v>422</v>
      </c>
      <c r="G135" s="25" t="s">
        <v>295</v>
      </c>
      <c r="H135" s="25" t="s">
        <v>437</v>
      </c>
      <c r="I135" s="25" t="s">
        <v>437</v>
      </c>
      <c r="J135" s="25" t="s">
        <v>93</v>
      </c>
      <c r="K135" s="25" t="s">
        <v>73</v>
      </c>
      <c r="L135" s="25" t="s">
        <v>44</v>
      </c>
      <c r="M135" s="25" t="s">
        <v>38</v>
      </c>
      <c r="N135" s="25" t="s">
        <v>438</v>
      </c>
      <c r="O135" s="25" t="s">
        <v>439</v>
      </c>
      <c r="P135" s="25"/>
      <c r="Q135" s="25"/>
      <c r="R135" s="25" t="s">
        <v>440</v>
      </c>
      <c r="S135" s="25" t="s">
        <v>42</v>
      </c>
      <c r="T135" s="25" t="s">
        <v>624</v>
      </c>
      <c r="U135" s="25" t="s">
        <v>44</v>
      </c>
      <c r="V135" s="25" t="s">
        <v>44</v>
      </c>
      <c r="W135" s="25" t="s">
        <v>44</v>
      </c>
      <c r="X135" s="25" t="s">
        <v>78</v>
      </c>
      <c r="Y135" s="25" t="s">
        <v>625</v>
      </c>
      <c r="Z135" s="25" t="s">
        <v>626</v>
      </c>
      <c r="AA135" s="25" t="s">
        <v>627</v>
      </c>
      <c r="AB135" s="26">
        <v>165</v>
      </c>
      <c r="AC135" s="27" t="s">
        <v>182</v>
      </c>
      <c r="AD135" s="28" t="s">
        <v>69</v>
      </c>
      <c r="AE135" s="28" t="s">
        <v>628</v>
      </c>
      <c r="AF135" s="27">
        <v>1500</v>
      </c>
      <c r="AG135" s="65">
        <v>0.65</v>
      </c>
      <c r="AH135" s="65"/>
      <c r="AI135" s="65"/>
      <c r="AJ135" s="65"/>
      <c r="AK135" s="65"/>
      <c r="AL135" s="65"/>
      <c r="AM135" s="65"/>
      <c r="AN135" s="65"/>
      <c r="AO135" s="66"/>
      <c r="AP135" s="66"/>
      <c r="AQ135" s="66"/>
      <c r="AR135" s="87">
        <f t="shared" si="47"/>
        <v>0</v>
      </c>
      <c r="AS135" s="66"/>
      <c r="AT135" s="65"/>
    </row>
    <row r="136" spans="1:46" s="60" customFormat="1" x14ac:dyDescent="0.25">
      <c r="A136" s="25" t="s">
        <v>32</v>
      </c>
      <c r="B136" s="25" t="s">
        <v>630</v>
      </c>
      <c r="C136" s="25" t="s">
        <v>52</v>
      </c>
      <c r="D136" s="25" t="s">
        <v>53</v>
      </c>
      <c r="E136" s="25" t="s">
        <v>631</v>
      </c>
      <c r="F136" s="25" t="s">
        <v>737</v>
      </c>
      <c r="G136" s="25" t="s">
        <v>738</v>
      </c>
      <c r="H136" s="25" t="s">
        <v>632</v>
      </c>
      <c r="I136" s="25" t="s">
        <v>632</v>
      </c>
      <c r="J136" s="25" t="s">
        <v>36</v>
      </c>
      <c r="K136" s="25" t="s">
        <v>73</v>
      </c>
      <c r="L136" s="25" t="s">
        <v>44</v>
      </c>
      <c r="M136" s="25" t="s">
        <v>38</v>
      </c>
      <c r="N136" s="25" t="s">
        <v>633</v>
      </c>
      <c r="O136" s="25" t="s">
        <v>632</v>
      </c>
      <c r="P136" s="25" t="s">
        <v>634</v>
      </c>
      <c r="Q136" s="25" t="s">
        <v>41</v>
      </c>
      <c r="R136" s="25"/>
      <c r="S136" s="25" t="s">
        <v>42</v>
      </c>
      <c r="T136" s="25" t="s">
        <v>739</v>
      </c>
      <c r="U136" s="25" t="s">
        <v>49</v>
      </c>
      <c r="V136" s="25" t="s">
        <v>44</v>
      </c>
      <c r="W136" s="25" t="s">
        <v>44</v>
      </c>
      <c r="X136" s="25" t="s">
        <v>45</v>
      </c>
      <c r="Y136" s="25" t="s">
        <v>635</v>
      </c>
      <c r="Z136" s="25" t="s">
        <v>636</v>
      </c>
      <c r="AA136" s="25"/>
      <c r="AB136" s="26">
        <v>75</v>
      </c>
      <c r="AC136" s="27" t="s">
        <v>152</v>
      </c>
      <c r="AD136" s="28" t="s">
        <v>49</v>
      </c>
      <c r="AE136" s="28" t="s">
        <v>81</v>
      </c>
      <c r="AF136" s="27">
        <v>775</v>
      </c>
      <c r="AG136" s="65">
        <v>0.65</v>
      </c>
      <c r="AH136" s="88">
        <v>2.74</v>
      </c>
      <c r="AI136" s="88">
        <v>0.12</v>
      </c>
      <c r="AJ136" s="88">
        <v>0.192</v>
      </c>
      <c r="AK136" s="88">
        <v>0.26</v>
      </c>
      <c r="AL136" s="88">
        <v>0.06</v>
      </c>
      <c r="AM136" s="88">
        <v>8.0000000000000002E-3</v>
      </c>
      <c r="AN136" s="87">
        <f t="shared" ref="AN136:AN139" si="50">$AB136*$AF136*$AG136*AH136/454</f>
        <v>228.01899779735686</v>
      </c>
      <c r="AO136" s="87">
        <f>$AB136*$AF136*$AG136*(AH136-AK136)/454</f>
        <v>206.38215859030839</v>
      </c>
      <c r="AP136" s="87">
        <f t="shared" ref="AP136:AP139" si="51">$AB136*$AF136*$AG136*AI136/454</f>
        <v>9.986233480176212</v>
      </c>
      <c r="AQ136" s="87">
        <f>$AB136*$AF136*$AG136*(AI136-AL136)/454</f>
        <v>4.993116740088106</v>
      </c>
      <c r="AR136" s="87">
        <f t="shared" si="47"/>
        <v>15.977973568281937</v>
      </c>
      <c r="AS136" s="87">
        <f>$AB136*$AF136*$AG136*(AJ136-AM136)/454</f>
        <v>15.312224669603523</v>
      </c>
      <c r="AT136" s="88">
        <f>IF(AS136&gt;0,AB136,"")</f>
        <v>75</v>
      </c>
    </row>
    <row r="137" spans="1:46" s="60" customFormat="1" x14ac:dyDescent="0.25">
      <c r="A137" s="25" t="s">
        <v>32</v>
      </c>
      <c r="B137" s="25" t="s">
        <v>305</v>
      </c>
      <c r="C137" s="25" t="s">
        <v>52</v>
      </c>
      <c r="D137" s="25" t="s">
        <v>53</v>
      </c>
      <c r="E137" s="25" t="s">
        <v>306</v>
      </c>
      <c r="F137" s="25" t="s">
        <v>741</v>
      </c>
      <c r="G137" s="25" t="s">
        <v>742</v>
      </c>
      <c r="H137" s="25" t="s">
        <v>307</v>
      </c>
      <c r="I137" s="25" t="s">
        <v>307</v>
      </c>
      <c r="J137" s="25" t="s">
        <v>36</v>
      </c>
      <c r="K137" s="25" t="s">
        <v>73</v>
      </c>
      <c r="L137" s="25" t="s">
        <v>44</v>
      </c>
      <c r="M137" s="25" t="s">
        <v>38</v>
      </c>
      <c r="N137" s="25" t="s">
        <v>308</v>
      </c>
      <c r="O137" s="25" t="s">
        <v>307</v>
      </c>
      <c r="P137" s="25" t="s">
        <v>309</v>
      </c>
      <c r="Q137" s="25" t="s">
        <v>310</v>
      </c>
      <c r="R137" s="25" t="s">
        <v>743</v>
      </c>
      <c r="S137" s="25" t="s">
        <v>42</v>
      </c>
      <c r="T137" s="25" t="s">
        <v>744</v>
      </c>
      <c r="U137" s="25" t="s">
        <v>44</v>
      </c>
      <c r="V137" s="25" t="s">
        <v>44</v>
      </c>
      <c r="W137" s="25" t="s">
        <v>44</v>
      </c>
      <c r="X137" s="25" t="s">
        <v>78</v>
      </c>
      <c r="Y137" s="25" t="s">
        <v>311</v>
      </c>
      <c r="Z137" s="25" t="s">
        <v>312</v>
      </c>
      <c r="AA137" s="25"/>
      <c r="AB137" s="26">
        <v>125</v>
      </c>
      <c r="AC137" s="27" t="s">
        <v>285</v>
      </c>
      <c r="AD137" s="28" t="s">
        <v>49</v>
      </c>
      <c r="AE137" s="28" t="s">
        <v>81</v>
      </c>
      <c r="AF137" s="27">
        <v>800</v>
      </c>
      <c r="AG137" s="65">
        <v>0.65</v>
      </c>
      <c r="AH137" s="65">
        <v>2.3199999999999998</v>
      </c>
      <c r="AI137" s="65">
        <v>0.12</v>
      </c>
      <c r="AJ137" s="65">
        <v>8.7999999999999995E-2</v>
      </c>
      <c r="AK137" s="65">
        <v>0.26</v>
      </c>
      <c r="AL137" s="65">
        <v>0.06</v>
      </c>
      <c r="AM137" s="65">
        <v>8.0000000000000002E-3</v>
      </c>
      <c r="AN137" s="87">
        <f t="shared" si="50"/>
        <v>332.15859030837004</v>
      </c>
      <c r="AO137" s="66">
        <f>$AB137*$AF137*$AG137*(AH137-AK137)/454</f>
        <v>294.93392070484578</v>
      </c>
      <c r="AP137" s="87">
        <f t="shared" si="51"/>
        <v>17.180616740088105</v>
      </c>
      <c r="AQ137" s="66">
        <f>$AB137*$AF137*$AG137*(AI137-AL137)/454</f>
        <v>8.5903083700440526</v>
      </c>
      <c r="AR137" s="87">
        <f t="shared" si="47"/>
        <v>12.599118942731277</v>
      </c>
      <c r="AS137" s="66">
        <f>$AB137*$AF137*$AG137*(AJ137-AM137)/454</f>
        <v>11.453744493392069</v>
      </c>
      <c r="AT137" s="65">
        <f>IF(AS137&gt;0,AB137,"")</f>
        <v>125</v>
      </c>
    </row>
    <row r="138" spans="1:46" s="60" customFormat="1" x14ac:dyDescent="0.25">
      <c r="A138" s="25" t="s">
        <v>32</v>
      </c>
      <c r="B138" s="25" t="s">
        <v>337</v>
      </c>
      <c r="C138" s="25" t="s">
        <v>52</v>
      </c>
      <c r="D138" s="25" t="s">
        <v>53</v>
      </c>
      <c r="E138" s="25" t="s">
        <v>338</v>
      </c>
      <c r="F138" s="25" t="s">
        <v>741</v>
      </c>
      <c r="G138" s="25" t="s">
        <v>742</v>
      </c>
      <c r="H138" s="25" t="s">
        <v>307</v>
      </c>
      <c r="I138" s="25" t="s">
        <v>307</v>
      </c>
      <c r="J138" s="25" t="s">
        <v>93</v>
      </c>
      <c r="K138" s="25" t="s">
        <v>73</v>
      </c>
      <c r="L138" s="25" t="s">
        <v>44</v>
      </c>
      <c r="M138" s="25" t="s">
        <v>38</v>
      </c>
      <c r="N138" s="25" t="s">
        <v>308</v>
      </c>
      <c r="O138" s="25" t="s">
        <v>307</v>
      </c>
      <c r="P138" s="25" t="s">
        <v>309</v>
      </c>
      <c r="Q138" s="25" t="s">
        <v>310</v>
      </c>
      <c r="R138" s="25" t="s">
        <v>743</v>
      </c>
      <c r="S138" s="25" t="s">
        <v>42</v>
      </c>
      <c r="T138" s="25" t="s">
        <v>744</v>
      </c>
      <c r="U138" s="25" t="s">
        <v>49</v>
      </c>
      <c r="V138" s="25" t="s">
        <v>44</v>
      </c>
      <c r="W138" s="25" t="s">
        <v>44</v>
      </c>
      <c r="X138" s="25" t="s">
        <v>78</v>
      </c>
      <c r="Y138" s="25" t="s">
        <v>311</v>
      </c>
      <c r="Z138" s="25" t="s">
        <v>339</v>
      </c>
      <c r="AA138" s="25"/>
      <c r="AB138" s="26">
        <v>125</v>
      </c>
      <c r="AC138" s="27" t="s">
        <v>145</v>
      </c>
      <c r="AD138" s="28" t="s">
        <v>69</v>
      </c>
      <c r="AE138" s="28" t="s">
        <v>81</v>
      </c>
      <c r="AF138" s="27">
        <v>1000</v>
      </c>
      <c r="AG138" s="65">
        <v>0.65</v>
      </c>
      <c r="AH138" s="65">
        <v>2.3199999999999998</v>
      </c>
      <c r="AI138" s="65">
        <v>0.12</v>
      </c>
      <c r="AJ138" s="65">
        <v>8.7999999999999995E-2</v>
      </c>
      <c r="AK138" s="65">
        <v>0.26</v>
      </c>
      <c r="AL138" s="65">
        <v>0.06</v>
      </c>
      <c r="AM138" s="65">
        <v>8.0000000000000002E-3</v>
      </c>
      <c r="AN138" s="87">
        <f t="shared" si="50"/>
        <v>415.19823788546256</v>
      </c>
      <c r="AO138" s="66">
        <f>$AB138*$AF138*$AG138*(AH138-AK138)/454</f>
        <v>368.66740088105718</v>
      </c>
      <c r="AP138" s="87">
        <f t="shared" si="51"/>
        <v>21.475770925110133</v>
      </c>
      <c r="AQ138" s="66">
        <f>$AB138*$AF138*$AG138*(AI138-AL138)/454</f>
        <v>10.737885462555067</v>
      </c>
      <c r="AR138" s="87">
        <f t="shared" si="47"/>
        <v>15.748898678414097</v>
      </c>
      <c r="AS138" s="66">
        <f>$AB138*$AF138*$AG138*(AJ138-AM138)/454</f>
        <v>14.317180616740085</v>
      </c>
      <c r="AT138" s="65">
        <f>IF(AS138&gt;0,AB138,"")</f>
        <v>125</v>
      </c>
    </row>
    <row r="139" spans="1:46" s="60" customFormat="1" x14ac:dyDescent="0.25">
      <c r="A139" s="25" t="s">
        <v>32</v>
      </c>
      <c r="B139" s="25" t="s">
        <v>340</v>
      </c>
      <c r="C139" s="25" t="s">
        <v>52</v>
      </c>
      <c r="D139" s="25" t="s">
        <v>53</v>
      </c>
      <c r="E139" s="25" t="s">
        <v>341</v>
      </c>
      <c r="F139" s="25" t="s">
        <v>741</v>
      </c>
      <c r="G139" s="25" t="s">
        <v>742</v>
      </c>
      <c r="H139" s="25" t="s">
        <v>307</v>
      </c>
      <c r="I139" s="25" t="s">
        <v>307</v>
      </c>
      <c r="J139" s="25" t="s">
        <v>93</v>
      </c>
      <c r="K139" s="25" t="s">
        <v>73</v>
      </c>
      <c r="L139" s="25" t="s">
        <v>44</v>
      </c>
      <c r="M139" s="25" t="s">
        <v>38</v>
      </c>
      <c r="N139" s="25" t="s">
        <v>308</v>
      </c>
      <c r="O139" s="25" t="s">
        <v>307</v>
      </c>
      <c r="P139" s="25" t="s">
        <v>309</v>
      </c>
      <c r="Q139" s="25" t="s">
        <v>310</v>
      </c>
      <c r="R139" s="25" t="s">
        <v>743</v>
      </c>
      <c r="S139" s="25" t="s">
        <v>42</v>
      </c>
      <c r="T139" s="25" t="s">
        <v>744</v>
      </c>
      <c r="U139" s="25" t="s">
        <v>49</v>
      </c>
      <c r="V139" s="25" t="s">
        <v>44</v>
      </c>
      <c r="W139" s="25" t="s">
        <v>44</v>
      </c>
      <c r="X139" s="25" t="s">
        <v>78</v>
      </c>
      <c r="Y139" s="25" t="s">
        <v>311</v>
      </c>
      <c r="Z139" s="25" t="s">
        <v>342</v>
      </c>
      <c r="AA139" s="25"/>
      <c r="AB139" s="26">
        <v>125</v>
      </c>
      <c r="AC139" s="27" t="s">
        <v>145</v>
      </c>
      <c r="AD139" s="28" t="s">
        <v>69</v>
      </c>
      <c r="AE139" s="28" t="s">
        <v>81</v>
      </c>
      <c r="AF139" s="27">
        <v>1000</v>
      </c>
      <c r="AG139" s="65">
        <v>0.65</v>
      </c>
      <c r="AH139" s="65">
        <v>2.3199999999999998</v>
      </c>
      <c r="AI139" s="65">
        <v>0.12</v>
      </c>
      <c r="AJ139" s="65">
        <v>8.7999999999999995E-2</v>
      </c>
      <c r="AK139" s="65">
        <v>0.26</v>
      </c>
      <c r="AL139" s="65">
        <v>0.06</v>
      </c>
      <c r="AM139" s="65">
        <v>8.0000000000000002E-3</v>
      </c>
      <c r="AN139" s="87">
        <f t="shared" si="50"/>
        <v>415.19823788546256</v>
      </c>
      <c r="AO139" s="66">
        <f>$AB139*$AF139*$AG139*(AH139-AK139)/454</f>
        <v>368.66740088105718</v>
      </c>
      <c r="AP139" s="87">
        <f t="shared" si="51"/>
        <v>21.475770925110133</v>
      </c>
      <c r="AQ139" s="66">
        <f>$AB139*$AF139*$AG139*(AI139-AL139)/454</f>
        <v>10.737885462555067</v>
      </c>
      <c r="AR139" s="87">
        <f t="shared" si="47"/>
        <v>15.748898678414097</v>
      </c>
      <c r="AS139" s="66">
        <f>$AB139*$AF139*$AG139*(AJ139-AM139)/454</f>
        <v>14.317180616740085</v>
      </c>
      <c r="AT139" s="65">
        <f>IF(AS139&gt;0,AB139,"")</f>
        <v>125</v>
      </c>
    </row>
    <row r="140" spans="1:46" s="60" customFormat="1" x14ac:dyDescent="0.25">
      <c r="A140" s="25" t="s">
        <v>32</v>
      </c>
      <c r="B140" s="25" t="s">
        <v>782</v>
      </c>
      <c r="C140" s="25" t="s">
        <v>52</v>
      </c>
      <c r="D140" s="25" t="s">
        <v>53</v>
      </c>
      <c r="E140" s="25" t="s">
        <v>783</v>
      </c>
      <c r="F140" s="25" t="s">
        <v>784</v>
      </c>
      <c r="G140" s="25" t="s">
        <v>785</v>
      </c>
      <c r="H140" s="25" t="s">
        <v>786</v>
      </c>
      <c r="I140" s="25" t="s">
        <v>786</v>
      </c>
      <c r="J140" s="25" t="s">
        <v>36</v>
      </c>
      <c r="K140" s="25" t="s">
        <v>73</v>
      </c>
      <c r="L140" s="25" t="s">
        <v>44</v>
      </c>
      <c r="M140" s="25" t="s">
        <v>38</v>
      </c>
      <c r="N140" s="25" t="s">
        <v>787</v>
      </c>
      <c r="O140" s="25" t="s">
        <v>788</v>
      </c>
      <c r="P140" s="25" t="s">
        <v>789</v>
      </c>
      <c r="Q140" s="25" t="s">
        <v>310</v>
      </c>
      <c r="R140" s="25" t="s">
        <v>86</v>
      </c>
      <c r="S140" s="25" t="s">
        <v>42</v>
      </c>
      <c r="T140" s="25" t="s">
        <v>790</v>
      </c>
      <c r="U140" s="25" t="s">
        <v>44</v>
      </c>
      <c r="V140" s="25" t="s">
        <v>44</v>
      </c>
      <c r="W140" s="25" t="s">
        <v>44</v>
      </c>
      <c r="X140" s="25" t="s">
        <v>429</v>
      </c>
      <c r="Y140" s="25" t="s">
        <v>791</v>
      </c>
      <c r="Z140" s="25" t="s">
        <v>792</v>
      </c>
      <c r="AA140" s="25"/>
      <c r="AB140" s="26">
        <v>104</v>
      </c>
      <c r="AC140" s="27" t="s">
        <v>209</v>
      </c>
      <c r="AD140" s="28" t="s">
        <v>49</v>
      </c>
      <c r="AE140" s="28" t="s">
        <v>81</v>
      </c>
      <c r="AF140" s="27"/>
      <c r="AG140" s="65"/>
      <c r="AH140" s="65"/>
      <c r="AI140" s="65"/>
      <c r="AJ140" s="65"/>
      <c r="AK140" s="65"/>
      <c r="AL140" s="65"/>
      <c r="AM140" s="65"/>
      <c r="AN140" s="65"/>
      <c r="AO140" s="66"/>
      <c r="AP140" s="66"/>
      <c r="AQ140" s="66"/>
      <c r="AR140" s="87">
        <f t="shared" si="47"/>
        <v>0</v>
      </c>
      <c r="AS140" s="66"/>
      <c r="AT140" s="65"/>
    </row>
    <row r="141" spans="1:46" s="60" customFormat="1" x14ac:dyDescent="0.25">
      <c r="A141" s="25" t="s">
        <v>32</v>
      </c>
      <c r="B141" s="25" t="s">
        <v>808</v>
      </c>
      <c r="C141" s="25"/>
      <c r="D141" s="25" t="s">
        <v>53</v>
      </c>
      <c r="E141" s="25" t="s">
        <v>293</v>
      </c>
      <c r="F141" s="25" t="s">
        <v>809</v>
      </c>
      <c r="G141" s="25" t="s">
        <v>799</v>
      </c>
      <c r="H141" s="25" t="s">
        <v>296</v>
      </c>
      <c r="I141" s="25" t="s">
        <v>296</v>
      </c>
      <c r="J141" s="25" t="s">
        <v>93</v>
      </c>
      <c r="K141" s="25" t="s">
        <v>73</v>
      </c>
      <c r="L141" s="25" t="s">
        <v>44</v>
      </c>
      <c r="M141" s="25" t="s">
        <v>38</v>
      </c>
      <c r="N141" s="25" t="s">
        <v>297</v>
      </c>
      <c r="O141" s="25" t="s">
        <v>298</v>
      </c>
      <c r="P141" s="25" t="s">
        <v>299</v>
      </c>
      <c r="Q141" s="25" t="s">
        <v>150</v>
      </c>
      <c r="R141" s="25" t="s">
        <v>300</v>
      </c>
      <c r="S141" s="25" t="s">
        <v>42</v>
      </c>
      <c r="T141" s="25" t="s">
        <v>810</v>
      </c>
      <c r="U141" s="25" t="s">
        <v>49</v>
      </c>
      <c r="V141" s="25" t="s">
        <v>44</v>
      </c>
      <c r="W141" s="25" t="s">
        <v>44</v>
      </c>
      <c r="X141" s="25" t="s">
        <v>78</v>
      </c>
      <c r="Y141" s="25" t="s">
        <v>301</v>
      </c>
      <c r="Z141" s="25" t="s">
        <v>302</v>
      </c>
      <c r="AA141" s="25"/>
      <c r="AB141" s="26">
        <v>80</v>
      </c>
      <c r="AC141" s="27" t="s">
        <v>303</v>
      </c>
      <c r="AD141" s="28" t="s">
        <v>126</v>
      </c>
      <c r="AE141" s="28" t="s">
        <v>304</v>
      </c>
      <c r="AF141" s="27">
        <v>1450</v>
      </c>
      <c r="AG141" s="65">
        <v>0.65</v>
      </c>
      <c r="AH141" s="88">
        <v>2.74</v>
      </c>
      <c r="AI141" s="88">
        <v>0.12</v>
      </c>
      <c r="AJ141" s="88">
        <v>0.192</v>
      </c>
      <c r="AK141" s="88">
        <v>0.26</v>
      </c>
      <c r="AL141" s="88">
        <v>0.06</v>
      </c>
      <c r="AM141" s="88">
        <v>8.0000000000000002E-3</v>
      </c>
      <c r="AN141" s="87">
        <f t="shared" ref="AN141:AN147" si="52">$AB141*$AF141*$AG141*AH141/454</f>
        <v>455.05726872246703</v>
      </c>
      <c r="AO141" s="87">
        <f t="shared" ref="AO141:AO147" si="53">$AB141*$AF141*$AG141*(AH141-AK141)/454</f>
        <v>411.87665198237892</v>
      </c>
      <c r="AP141" s="87">
        <f t="shared" ref="AP141:AP147" si="54">$AB141*$AF141*$AG141*AI141/454</f>
        <v>19.929515418502202</v>
      </c>
      <c r="AQ141" s="87">
        <f t="shared" ref="AQ141:AQ147" si="55">$AB141*$AF141*$AG141*(AI141-AL141)/454</f>
        <v>9.964757709251101</v>
      </c>
      <c r="AR141" s="87">
        <f t="shared" si="47"/>
        <v>31.887224669603526</v>
      </c>
      <c r="AS141" s="87">
        <f t="shared" ref="AS141:AS147" si="56">$AB141*$AF141*$AG141*(AJ141-AM141)/454</f>
        <v>30.558590308370047</v>
      </c>
      <c r="AT141" s="88">
        <f t="shared" ref="AT141:AT147" si="57">IF(AS141&gt;0,AB141,"")</f>
        <v>80</v>
      </c>
    </row>
    <row r="142" spans="1:46" s="60" customFormat="1" x14ac:dyDescent="0.25">
      <c r="A142" s="25" t="s">
        <v>32</v>
      </c>
      <c r="B142" s="25" t="s">
        <v>811</v>
      </c>
      <c r="C142" s="25"/>
      <c r="D142" s="25" t="s">
        <v>53</v>
      </c>
      <c r="E142" s="25" t="s">
        <v>326</v>
      </c>
      <c r="F142" s="25" t="s">
        <v>809</v>
      </c>
      <c r="G142" s="25" t="s">
        <v>799</v>
      </c>
      <c r="H142" s="25" t="s">
        <v>296</v>
      </c>
      <c r="I142" s="25" t="s">
        <v>296</v>
      </c>
      <c r="J142" s="25" t="s">
        <v>93</v>
      </c>
      <c r="K142" s="25" t="s">
        <v>73</v>
      </c>
      <c r="L142" s="25" t="s">
        <v>44</v>
      </c>
      <c r="M142" s="25" t="s">
        <v>38</v>
      </c>
      <c r="N142" s="25" t="s">
        <v>297</v>
      </c>
      <c r="O142" s="25" t="s">
        <v>298</v>
      </c>
      <c r="P142" s="25" t="s">
        <v>299</v>
      </c>
      <c r="Q142" s="25" t="s">
        <v>150</v>
      </c>
      <c r="R142" s="25" t="s">
        <v>812</v>
      </c>
      <c r="S142" s="25" t="s">
        <v>42</v>
      </c>
      <c r="T142" s="25" t="s">
        <v>810</v>
      </c>
      <c r="U142" s="25" t="s">
        <v>49</v>
      </c>
      <c r="V142" s="25" t="s">
        <v>44</v>
      </c>
      <c r="W142" s="25" t="s">
        <v>44</v>
      </c>
      <c r="X142" s="25" t="s">
        <v>78</v>
      </c>
      <c r="Y142" s="25" t="s">
        <v>301</v>
      </c>
      <c r="Z142" s="25" t="s">
        <v>327</v>
      </c>
      <c r="AA142" s="25"/>
      <c r="AB142" s="26">
        <v>80</v>
      </c>
      <c r="AC142" s="27" t="s">
        <v>303</v>
      </c>
      <c r="AD142" s="28" t="s">
        <v>126</v>
      </c>
      <c r="AE142" s="28" t="s">
        <v>304</v>
      </c>
      <c r="AF142" s="27">
        <v>1450</v>
      </c>
      <c r="AG142" s="65">
        <v>0.65</v>
      </c>
      <c r="AH142" s="88">
        <v>2.74</v>
      </c>
      <c r="AI142" s="88">
        <v>0.12</v>
      </c>
      <c r="AJ142" s="88">
        <v>0.192</v>
      </c>
      <c r="AK142" s="88">
        <v>0.26</v>
      </c>
      <c r="AL142" s="88">
        <v>0.06</v>
      </c>
      <c r="AM142" s="88">
        <v>8.0000000000000002E-3</v>
      </c>
      <c r="AN142" s="87">
        <f t="shared" si="52"/>
        <v>455.05726872246703</v>
      </c>
      <c r="AO142" s="87">
        <f t="shared" si="53"/>
        <v>411.87665198237892</v>
      </c>
      <c r="AP142" s="87">
        <f t="shared" si="54"/>
        <v>19.929515418502202</v>
      </c>
      <c r="AQ142" s="87">
        <f t="shared" si="55"/>
        <v>9.964757709251101</v>
      </c>
      <c r="AR142" s="87">
        <f t="shared" si="47"/>
        <v>31.887224669603526</v>
      </c>
      <c r="AS142" s="87">
        <f t="shared" si="56"/>
        <v>30.558590308370047</v>
      </c>
      <c r="AT142" s="88">
        <f t="shared" si="57"/>
        <v>80</v>
      </c>
    </row>
    <row r="143" spans="1:46" s="60" customFormat="1" x14ac:dyDescent="0.25">
      <c r="A143" s="25" t="s">
        <v>32</v>
      </c>
      <c r="B143" s="25" t="s">
        <v>866</v>
      </c>
      <c r="C143" s="25" t="s">
        <v>52</v>
      </c>
      <c r="D143" s="25" t="s">
        <v>53</v>
      </c>
      <c r="E143" s="25" t="s">
        <v>867</v>
      </c>
      <c r="F143" s="25" t="s">
        <v>868</v>
      </c>
      <c r="G143" s="25" t="s">
        <v>290</v>
      </c>
      <c r="H143" s="25" t="s">
        <v>148</v>
      </c>
      <c r="I143" s="25" t="s">
        <v>148</v>
      </c>
      <c r="J143" s="25" t="s">
        <v>93</v>
      </c>
      <c r="K143" s="25" t="s">
        <v>73</v>
      </c>
      <c r="L143" s="25" t="s">
        <v>44</v>
      </c>
      <c r="M143" s="25" t="s">
        <v>38</v>
      </c>
      <c r="N143" s="25" t="s">
        <v>869</v>
      </c>
      <c r="O143" s="25" t="s">
        <v>870</v>
      </c>
      <c r="P143" s="25" t="s">
        <v>871</v>
      </c>
      <c r="Q143" s="25" t="s">
        <v>150</v>
      </c>
      <c r="R143" s="25" t="s">
        <v>872</v>
      </c>
      <c r="S143" s="25" t="s">
        <v>42</v>
      </c>
      <c r="T143" s="25" t="s">
        <v>873</v>
      </c>
      <c r="U143" s="25" t="s">
        <v>44</v>
      </c>
      <c r="V143" s="25" t="s">
        <v>44</v>
      </c>
      <c r="W143" s="25" t="s">
        <v>44</v>
      </c>
      <c r="X143" s="25" t="s">
        <v>45</v>
      </c>
      <c r="Y143" s="25" t="s">
        <v>874</v>
      </c>
      <c r="Z143" s="25" t="s">
        <v>284</v>
      </c>
      <c r="AA143" s="25"/>
      <c r="AB143" s="26">
        <v>97</v>
      </c>
      <c r="AC143" s="27"/>
      <c r="AD143" s="28" t="s">
        <v>69</v>
      </c>
      <c r="AE143" s="28" t="s">
        <v>875</v>
      </c>
      <c r="AF143" s="27">
        <v>2000</v>
      </c>
      <c r="AG143" s="65">
        <v>0.65</v>
      </c>
      <c r="AH143" s="88">
        <v>2.74</v>
      </c>
      <c r="AI143" s="88">
        <v>0.12</v>
      </c>
      <c r="AJ143" s="88">
        <v>0.192</v>
      </c>
      <c r="AK143" s="88">
        <v>0.26</v>
      </c>
      <c r="AL143" s="88">
        <v>0.06</v>
      </c>
      <c r="AM143" s="88">
        <v>8.0000000000000002E-3</v>
      </c>
      <c r="AN143" s="87">
        <f t="shared" si="52"/>
        <v>761.04405286343615</v>
      </c>
      <c r="AO143" s="87">
        <f t="shared" si="53"/>
        <v>688.82819383259925</v>
      </c>
      <c r="AP143" s="87">
        <f t="shared" si="54"/>
        <v>33.330396475770925</v>
      </c>
      <c r="AQ143" s="87">
        <f t="shared" si="55"/>
        <v>16.665198237885463</v>
      </c>
      <c r="AR143" s="87">
        <f t="shared" si="47"/>
        <v>53.328634361233483</v>
      </c>
      <c r="AS143" s="87">
        <f t="shared" si="56"/>
        <v>51.106607929515413</v>
      </c>
      <c r="AT143" s="88">
        <f t="shared" si="57"/>
        <v>97</v>
      </c>
    </row>
    <row r="144" spans="1:46" s="60" customFormat="1" x14ac:dyDescent="0.25">
      <c r="A144" s="25" t="s">
        <v>32</v>
      </c>
      <c r="B144" s="25" t="s">
        <v>276</v>
      </c>
      <c r="C144" s="25" t="s">
        <v>52</v>
      </c>
      <c r="D144" s="25" t="s">
        <v>53</v>
      </c>
      <c r="E144" s="25" t="s">
        <v>277</v>
      </c>
      <c r="F144" s="25" t="s">
        <v>876</v>
      </c>
      <c r="G144" s="25" t="s">
        <v>877</v>
      </c>
      <c r="H144" s="25" t="s">
        <v>278</v>
      </c>
      <c r="I144" s="25" t="s">
        <v>278</v>
      </c>
      <c r="J144" s="25" t="s">
        <v>36</v>
      </c>
      <c r="K144" s="25" t="s">
        <v>73</v>
      </c>
      <c r="L144" s="25" t="s">
        <v>44</v>
      </c>
      <c r="M144" s="25" t="s">
        <v>38</v>
      </c>
      <c r="N144" s="25" t="s">
        <v>279</v>
      </c>
      <c r="O144" s="25" t="s">
        <v>278</v>
      </c>
      <c r="P144" s="25"/>
      <c r="Q144" s="25"/>
      <c r="R144" s="25" t="s">
        <v>280</v>
      </c>
      <c r="S144" s="25" t="s">
        <v>42</v>
      </c>
      <c r="T144" s="25" t="s">
        <v>281</v>
      </c>
      <c r="U144" s="25" t="s">
        <v>44</v>
      </c>
      <c r="V144" s="25" t="s">
        <v>44</v>
      </c>
      <c r="W144" s="25" t="s">
        <v>44</v>
      </c>
      <c r="X144" s="25" t="s">
        <v>282</v>
      </c>
      <c r="Y144" s="25" t="s">
        <v>283</v>
      </c>
      <c r="Z144" s="25" t="s">
        <v>284</v>
      </c>
      <c r="AA144" s="25"/>
      <c r="AB144" s="26">
        <v>203</v>
      </c>
      <c r="AC144" s="27" t="s">
        <v>285</v>
      </c>
      <c r="AD144" s="28" t="s">
        <v>49</v>
      </c>
      <c r="AE144" s="28" t="s">
        <v>81</v>
      </c>
      <c r="AF144" s="27">
        <v>4000</v>
      </c>
      <c r="AG144" s="65">
        <v>0.65</v>
      </c>
      <c r="AH144" s="65">
        <v>2.3199999999999998</v>
      </c>
      <c r="AI144" s="65">
        <v>0.12</v>
      </c>
      <c r="AJ144" s="65">
        <v>8.7999999999999995E-2</v>
      </c>
      <c r="AK144" s="65">
        <v>0.26</v>
      </c>
      <c r="AL144" s="65">
        <v>0.06</v>
      </c>
      <c r="AM144" s="65">
        <v>8.0000000000000002E-3</v>
      </c>
      <c r="AN144" s="87">
        <f t="shared" si="52"/>
        <v>2697.1277533039647</v>
      </c>
      <c r="AO144" s="66">
        <f t="shared" si="53"/>
        <v>2394.8634361233476</v>
      </c>
      <c r="AP144" s="87">
        <f t="shared" si="54"/>
        <v>139.50660792951541</v>
      </c>
      <c r="AQ144" s="66">
        <f t="shared" si="55"/>
        <v>69.753303964757706</v>
      </c>
      <c r="AR144" s="87">
        <f t="shared" si="47"/>
        <v>102.30484581497797</v>
      </c>
      <c r="AS144" s="66">
        <f t="shared" si="56"/>
        <v>93.004405286343598</v>
      </c>
      <c r="AT144" s="65">
        <f t="shared" si="57"/>
        <v>203</v>
      </c>
    </row>
    <row r="145" spans="1:46" s="60" customFormat="1" x14ac:dyDescent="0.25">
      <c r="A145" s="25" t="s">
        <v>32</v>
      </c>
      <c r="B145" s="25" t="s">
        <v>914</v>
      </c>
      <c r="C145" s="25" t="s">
        <v>86</v>
      </c>
      <c r="D145" s="25" t="s">
        <v>53</v>
      </c>
      <c r="E145" s="25" t="s">
        <v>915</v>
      </c>
      <c r="F145" s="25" t="s">
        <v>916</v>
      </c>
      <c r="G145" s="25" t="s">
        <v>905</v>
      </c>
      <c r="H145" s="25" t="s">
        <v>171</v>
      </c>
      <c r="I145" s="25" t="s">
        <v>171</v>
      </c>
      <c r="J145" s="25" t="s">
        <v>93</v>
      </c>
      <c r="K145" s="25" t="s">
        <v>73</v>
      </c>
      <c r="L145" s="25" t="s">
        <v>44</v>
      </c>
      <c r="M145" s="25" t="s">
        <v>38</v>
      </c>
      <c r="N145" s="25" t="s">
        <v>376</v>
      </c>
      <c r="O145" s="25" t="s">
        <v>377</v>
      </c>
      <c r="P145" s="25" t="s">
        <v>378</v>
      </c>
      <c r="Q145" s="25" t="s">
        <v>175</v>
      </c>
      <c r="R145" s="25" t="s">
        <v>205</v>
      </c>
      <c r="S145" s="25" t="s">
        <v>177</v>
      </c>
      <c r="T145" s="25" t="s">
        <v>178</v>
      </c>
      <c r="U145" s="25" t="s">
        <v>44</v>
      </c>
      <c r="V145" s="25" t="s">
        <v>44</v>
      </c>
      <c r="W145" s="25" t="s">
        <v>44</v>
      </c>
      <c r="X145" s="25" t="s">
        <v>65</v>
      </c>
      <c r="Y145" s="25" t="s">
        <v>389</v>
      </c>
      <c r="Z145" s="25" t="s">
        <v>917</v>
      </c>
      <c r="AA145" s="25" t="s">
        <v>918</v>
      </c>
      <c r="AB145" s="26">
        <v>225</v>
      </c>
      <c r="AC145" s="27" t="s">
        <v>101</v>
      </c>
      <c r="AD145" s="28" t="s">
        <v>126</v>
      </c>
      <c r="AE145" s="28" t="s">
        <v>919</v>
      </c>
      <c r="AF145" s="27">
        <v>2500</v>
      </c>
      <c r="AG145" s="65">
        <v>0.65</v>
      </c>
      <c r="AH145" s="65">
        <v>2.3199999999999998</v>
      </c>
      <c r="AI145" s="65">
        <v>0.12</v>
      </c>
      <c r="AJ145" s="65">
        <v>8.7999999999999995E-2</v>
      </c>
      <c r="AK145" s="65">
        <v>0.26</v>
      </c>
      <c r="AL145" s="65">
        <v>0.06</v>
      </c>
      <c r="AM145" s="65">
        <v>8.0000000000000002E-3</v>
      </c>
      <c r="AN145" s="87">
        <f t="shared" si="52"/>
        <v>1868.3920704845812</v>
      </c>
      <c r="AO145" s="66">
        <f t="shared" si="53"/>
        <v>1659.0033039647574</v>
      </c>
      <c r="AP145" s="87">
        <f t="shared" si="54"/>
        <v>96.640969162995589</v>
      </c>
      <c r="AQ145" s="66">
        <f t="shared" si="55"/>
        <v>48.320484581497794</v>
      </c>
      <c r="AR145" s="87">
        <f t="shared" si="47"/>
        <v>70.870044052863435</v>
      </c>
      <c r="AS145" s="66">
        <f t="shared" si="56"/>
        <v>64.427312775330392</v>
      </c>
      <c r="AT145" s="65">
        <f t="shared" si="57"/>
        <v>225</v>
      </c>
    </row>
    <row r="146" spans="1:46" s="60" customFormat="1" x14ac:dyDescent="0.25">
      <c r="A146" s="25" t="s">
        <v>32</v>
      </c>
      <c r="B146" s="25" t="s">
        <v>920</v>
      </c>
      <c r="C146" s="25" t="s">
        <v>86</v>
      </c>
      <c r="D146" s="25" t="s">
        <v>53</v>
      </c>
      <c r="E146" s="25" t="s">
        <v>921</v>
      </c>
      <c r="F146" s="25" t="s">
        <v>916</v>
      </c>
      <c r="G146" s="25" t="s">
        <v>905</v>
      </c>
      <c r="H146" s="25" t="s">
        <v>171</v>
      </c>
      <c r="I146" s="25" t="s">
        <v>171</v>
      </c>
      <c r="J146" s="25" t="s">
        <v>93</v>
      </c>
      <c r="K146" s="25" t="s">
        <v>73</v>
      </c>
      <c r="L146" s="25" t="s">
        <v>44</v>
      </c>
      <c r="M146" s="25" t="s">
        <v>38</v>
      </c>
      <c r="N146" s="25" t="s">
        <v>376</v>
      </c>
      <c r="O146" s="25" t="s">
        <v>377</v>
      </c>
      <c r="P146" s="25" t="s">
        <v>378</v>
      </c>
      <c r="Q146" s="25" t="s">
        <v>175</v>
      </c>
      <c r="R146" s="25" t="s">
        <v>205</v>
      </c>
      <c r="S146" s="25" t="s">
        <v>177</v>
      </c>
      <c r="T146" s="25" t="s">
        <v>178</v>
      </c>
      <c r="U146" s="25" t="s">
        <v>44</v>
      </c>
      <c r="V146" s="25" t="s">
        <v>44</v>
      </c>
      <c r="W146" s="25" t="s">
        <v>44</v>
      </c>
      <c r="X146" s="25" t="s">
        <v>65</v>
      </c>
      <c r="Y146" s="25" t="s">
        <v>179</v>
      </c>
      <c r="Z146" s="25" t="s">
        <v>922</v>
      </c>
      <c r="AA146" s="25" t="s">
        <v>923</v>
      </c>
      <c r="AB146" s="26">
        <v>202</v>
      </c>
      <c r="AC146" s="27" t="s">
        <v>101</v>
      </c>
      <c r="AD146" s="28" t="s">
        <v>126</v>
      </c>
      <c r="AE146" s="28" t="s">
        <v>924</v>
      </c>
      <c r="AF146" s="27">
        <v>2500</v>
      </c>
      <c r="AG146" s="65">
        <v>0.65</v>
      </c>
      <c r="AH146" s="65">
        <v>2.3199999999999998</v>
      </c>
      <c r="AI146" s="65">
        <v>0.12</v>
      </c>
      <c r="AJ146" s="65">
        <v>8.7999999999999995E-2</v>
      </c>
      <c r="AK146" s="65">
        <v>0.26</v>
      </c>
      <c r="AL146" s="65">
        <v>0.06</v>
      </c>
      <c r="AM146" s="65">
        <v>8.0000000000000002E-3</v>
      </c>
      <c r="AN146" s="87">
        <f t="shared" si="52"/>
        <v>1677.4008810572686</v>
      </c>
      <c r="AO146" s="66">
        <f t="shared" si="53"/>
        <v>1489.4162995594711</v>
      </c>
      <c r="AP146" s="87">
        <f t="shared" si="54"/>
        <v>86.76211453744493</v>
      </c>
      <c r="AQ146" s="66">
        <f t="shared" si="55"/>
        <v>43.381057268722465</v>
      </c>
      <c r="AR146" s="87">
        <f t="shared" si="47"/>
        <v>63.625550660792953</v>
      </c>
      <c r="AS146" s="66">
        <f t="shared" si="56"/>
        <v>57.841409691629948</v>
      </c>
      <c r="AT146" s="65">
        <f t="shared" si="57"/>
        <v>202</v>
      </c>
    </row>
    <row r="147" spans="1:46" s="60" customFormat="1" x14ac:dyDescent="0.25">
      <c r="A147" s="25" t="s">
        <v>32</v>
      </c>
      <c r="B147" s="25" t="s">
        <v>935</v>
      </c>
      <c r="C147" s="25"/>
      <c r="D147" s="25" t="s">
        <v>53</v>
      </c>
      <c r="E147" s="25" t="s">
        <v>936</v>
      </c>
      <c r="F147" s="25" t="s">
        <v>937</v>
      </c>
      <c r="G147" s="25" t="s">
        <v>938</v>
      </c>
      <c r="H147" s="25" t="s">
        <v>939</v>
      </c>
      <c r="I147" s="25" t="s">
        <v>939</v>
      </c>
      <c r="J147" s="25" t="s">
        <v>93</v>
      </c>
      <c r="K147" s="25" t="s">
        <v>73</v>
      </c>
      <c r="L147" s="25" t="s">
        <v>44</v>
      </c>
      <c r="M147" s="25" t="s">
        <v>38</v>
      </c>
      <c r="N147" s="25" t="s">
        <v>940</v>
      </c>
      <c r="O147" s="25" t="s">
        <v>939</v>
      </c>
      <c r="P147" s="25" t="s">
        <v>941</v>
      </c>
      <c r="Q147" s="25" t="s">
        <v>159</v>
      </c>
      <c r="R147" s="25" t="s">
        <v>942</v>
      </c>
      <c r="S147" s="25" t="s">
        <v>42</v>
      </c>
      <c r="T147" s="25" t="s">
        <v>943</v>
      </c>
      <c r="U147" s="25" t="s">
        <v>44</v>
      </c>
      <c r="V147" s="25" t="s">
        <v>44</v>
      </c>
      <c r="W147" s="25" t="s">
        <v>44</v>
      </c>
      <c r="X147" s="25" t="s">
        <v>78</v>
      </c>
      <c r="Y147" s="25" t="s">
        <v>944</v>
      </c>
      <c r="Z147" s="25" t="s">
        <v>945</v>
      </c>
      <c r="AA147" s="25" t="s">
        <v>940</v>
      </c>
      <c r="AB147" s="26">
        <v>80</v>
      </c>
      <c r="AC147" s="27" t="s">
        <v>832</v>
      </c>
      <c r="AD147" s="28" t="s">
        <v>126</v>
      </c>
      <c r="AE147" s="28" t="s">
        <v>946</v>
      </c>
      <c r="AF147" s="27">
        <v>2400</v>
      </c>
      <c r="AG147" s="65">
        <v>0.65</v>
      </c>
      <c r="AH147" s="88">
        <v>2.74</v>
      </c>
      <c r="AI147" s="88">
        <v>0.12</v>
      </c>
      <c r="AJ147" s="88">
        <v>0.192</v>
      </c>
      <c r="AK147" s="88">
        <v>0.26</v>
      </c>
      <c r="AL147" s="88">
        <v>0.06</v>
      </c>
      <c r="AM147" s="88">
        <v>8.0000000000000002E-3</v>
      </c>
      <c r="AN147" s="87">
        <f t="shared" si="52"/>
        <v>753.1982378854625</v>
      </c>
      <c r="AO147" s="87">
        <f t="shared" si="53"/>
        <v>681.72687224669619</v>
      </c>
      <c r="AP147" s="87">
        <f t="shared" si="54"/>
        <v>32.986784140969164</v>
      </c>
      <c r="AQ147" s="87">
        <f t="shared" si="55"/>
        <v>16.493392070484582</v>
      </c>
      <c r="AR147" s="87">
        <f t="shared" si="47"/>
        <v>52.778854625550665</v>
      </c>
      <c r="AS147" s="87">
        <f t="shared" si="56"/>
        <v>50.579735682819383</v>
      </c>
      <c r="AT147" s="88">
        <f t="shared" si="57"/>
        <v>80</v>
      </c>
    </row>
    <row r="148" spans="1:46" s="60" customFormat="1" x14ac:dyDescent="0.25">
      <c r="A148" s="25" t="s">
        <v>32</v>
      </c>
      <c r="B148" s="25" t="s">
        <v>955</v>
      </c>
      <c r="C148" s="25" t="s">
        <v>52</v>
      </c>
      <c r="D148" s="25" t="s">
        <v>53</v>
      </c>
      <c r="E148" s="25" t="s">
        <v>242</v>
      </c>
      <c r="F148" s="25" t="s">
        <v>952</v>
      </c>
      <c r="G148" s="25" t="s">
        <v>953</v>
      </c>
      <c r="H148" s="25" t="s">
        <v>235</v>
      </c>
      <c r="I148" s="25" t="s">
        <v>235</v>
      </c>
      <c r="J148" s="25" t="s">
        <v>93</v>
      </c>
      <c r="K148" s="25" t="s">
        <v>73</v>
      </c>
      <c r="L148" s="25" t="s">
        <v>44</v>
      </c>
      <c r="M148" s="25" t="s">
        <v>38</v>
      </c>
      <c r="N148" s="25" t="s">
        <v>236</v>
      </c>
      <c r="O148" s="25" t="s">
        <v>237</v>
      </c>
      <c r="P148" s="25" t="s">
        <v>238</v>
      </c>
      <c r="Q148" s="25" t="s">
        <v>150</v>
      </c>
      <c r="R148" s="25" t="s">
        <v>243</v>
      </c>
      <c r="S148" s="25" t="s">
        <v>42</v>
      </c>
      <c r="T148" s="25" t="s">
        <v>954</v>
      </c>
      <c r="U148" s="25" t="s">
        <v>44</v>
      </c>
      <c r="V148" s="25" t="s">
        <v>44</v>
      </c>
      <c r="W148" s="25" t="s">
        <v>44</v>
      </c>
      <c r="X148" s="25" t="s">
        <v>45</v>
      </c>
      <c r="Y148" s="25" t="s">
        <v>244</v>
      </c>
      <c r="Z148" s="25" t="s">
        <v>245</v>
      </c>
      <c r="AA148" s="25" t="s">
        <v>86</v>
      </c>
      <c r="AB148" s="26">
        <v>116</v>
      </c>
      <c r="AC148" s="27" t="s">
        <v>101</v>
      </c>
      <c r="AD148" s="28" t="s">
        <v>126</v>
      </c>
      <c r="AE148" s="28" t="s">
        <v>246</v>
      </c>
      <c r="AF148" s="27">
        <v>288</v>
      </c>
      <c r="AG148" s="65"/>
      <c r="AH148" s="65"/>
      <c r="AI148" s="65"/>
      <c r="AJ148" s="65"/>
      <c r="AK148" s="65"/>
      <c r="AL148" s="65"/>
      <c r="AM148" s="65"/>
      <c r="AN148" s="65"/>
      <c r="AO148" s="66"/>
      <c r="AP148" s="66"/>
      <c r="AQ148" s="66"/>
      <c r="AR148" s="87">
        <f t="shared" si="47"/>
        <v>0</v>
      </c>
      <c r="AS148" s="66"/>
      <c r="AT148" s="65"/>
    </row>
    <row r="149" spans="1:46" s="60" customFormat="1" x14ac:dyDescent="0.25">
      <c r="A149" s="25" t="s">
        <v>32</v>
      </c>
      <c r="B149" s="25" t="s">
        <v>328</v>
      </c>
      <c r="C149" s="25" t="s">
        <v>52</v>
      </c>
      <c r="D149" s="25" t="s">
        <v>53</v>
      </c>
      <c r="E149" s="25" t="s">
        <v>329</v>
      </c>
      <c r="F149" s="25" t="s">
        <v>952</v>
      </c>
      <c r="G149" s="25" t="s">
        <v>956</v>
      </c>
      <c r="H149" s="25" t="s">
        <v>296</v>
      </c>
      <c r="I149" s="25" t="s">
        <v>296</v>
      </c>
      <c r="J149" s="25" t="s">
        <v>58</v>
      </c>
      <c r="K149" s="25" t="s">
        <v>73</v>
      </c>
      <c r="L149" s="25" t="s">
        <v>44</v>
      </c>
      <c r="M149" s="25" t="s">
        <v>38</v>
      </c>
      <c r="N149" s="25" t="s">
        <v>330</v>
      </c>
      <c r="O149" s="25" t="s">
        <v>331</v>
      </c>
      <c r="P149" s="25" t="s">
        <v>332</v>
      </c>
      <c r="Q149" s="25" t="s">
        <v>150</v>
      </c>
      <c r="R149" s="25" t="s">
        <v>333</v>
      </c>
      <c r="S149" s="25" t="s">
        <v>42</v>
      </c>
      <c r="T149" s="25" t="s">
        <v>334</v>
      </c>
      <c r="U149" s="25" t="s">
        <v>49</v>
      </c>
      <c r="V149" s="25" t="s">
        <v>44</v>
      </c>
      <c r="W149" s="25" t="s">
        <v>44</v>
      </c>
      <c r="X149" s="25" t="s">
        <v>78</v>
      </c>
      <c r="Y149" s="25" t="s">
        <v>335</v>
      </c>
      <c r="Z149" s="25" t="s">
        <v>336</v>
      </c>
      <c r="AA149" s="25"/>
      <c r="AB149" s="26">
        <v>80</v>
      </c>
      <c r="AC149" s="27" t="s">
        <v>48</v>
      </c>
      <c r="AD149" s="28" t="s">
        <v>49</v>
      </c>
      <c r="AE149" s="28" t="s">
        <v>81</v>
      </c>
      <c r="AF149" s="27">
        <v>3382</v>
      </c>
      <c r="AG149" s="65">
        <v>0.65</v>
      </c>
      <c r="AH149" s="88">
        <v>2.74</v>
      </c>
      <c r="AI149" s="88">
        <v>0.12</v>
      </c>
      <c r="AJ149" s="88">
        <v>0.192</v>
      </c>
      <c r="AK149" s="88">
        <v>0.26</v>
      </c>
      <c r="AL149" s="88">
        <v>0.06</v>
      </c>
      <c r="AM149" s="88">
        <v>8.0000000000000002E-3</v>
      </c>
      <c r="AN149" s="87">
        <f t="shared" ref="AN149:AN152" si="58">$AB149*$AF149*$AG149*AH149/454</f>
        <v>1061.3818502202644</v>
      </c>
      <c r="AO149" s="87">
        <f t="shared" ref="AO149:AO152" si="59">$AB149*$AF149*$AG149*(AH149-AK149)/454</f>
        <v>960.66678414096941</v>
      </c>
      <c r="AP149" s="87">
        <f t="shared" ref="AP149:AP152" si="60">$AB149*$AF149*$AG149*AI149/454</f>
        <v>46.483876651982378</v>
      </c>
      <c r="AQ149" s="87">
        <f>$AB149*$AF149*$AG149*(AI149-AL149)/454</f>
        <v>23.241938325991189</v>
      </c>
      <c r="AR149" s="87">
        <f t="shared" si="47"/>
        <v>74.374202643171799</v>
      </c>
      <c r="AS149" s="87">
        <f>$AB149*$AF149*$AG149*(AJ149-AM149)/454</f>
        <v>71.275277533039642</v>
      </c>
      <c r="AT149" s="88">
        <f>IF(AS149&gt;0,AB149,"")</f>
        <v>80</v>
      </c>
    </row>
    <row r="150" spans="1:46" s="60" customFormat="1" x14ac:dyDescent="0.25">
      <c r="A150" s="25" t="s">
        <v>32</v>
      </c>
      <c r="B150" s="25" t="s">
        <v>978</v>
      </c>
      <c r="C150" s="25" t="s">
        <v>52</v>
      </c>
      <c r="D150" s="25" t="s">
        <v>53</v>
      </c>
      <c r="E150" s="25" t="s">
        <v>979</v>
      </c>
      <c r="F150" s="25" t="s">
        <v>974</v>
      </c>
      <c r="G150" s="25" t="s">
        <v>953</v>
      </c>
      <c r="H150" s="25" t="s">
        <v>800</v>
      </c>
      <c r="I150" s="25" t="s">
        <v>800</v>
      </c>
      <c r="J150" s="25" t="s">
        <v>36</v>
      </c>
      <c r="K150" s="25" t="s">
        <v>59</v>
      </c>
      <c r="L150" s="25" t="s">
        <v>44</v>
      </c>
      <c r="M150" s="25" t="s">
        <v>38</v>
      </c>
      <c r="N150" s="25" t="s">
        <v>801</v>
      </c>
      <c r="O150" s="25" t="s">
        <v>800</v>
      </c>
      <c r="P150" s="25" t="s">
        <v>802</v>
      </c>
      <c r="Q150" s="25" t="s">
        <v>163</v>
      </c>
      <c r="R150" s="25" t="s">
        <v>980</v>
      </c>
      <c r="S150" s="25" t="s">
        <v>42</v>
      </c>
      <c r="T150" s="25" t="s">
        <v>981</v>
      </c>
      <c r="U150" s="25" t="s">
        <v>49</v>
      </c>
      <c r="V150" s="25" t="s">
        <v>44</v>
      </c>
      <c r="W150" s="25" t="s">
        <v>44</v>
      </c>
      <c r="X150" s="25" t="s">
        <v>98</v>
      </c>
      <c r="Y150" s="25" t="s">
        <v>982</v>
      </c>
      <c r="Z150" s="25" t="s">
        <v>983</v>
      </c>
      <c r="AA150" s="25"/>
      <c r="AB150" s="26">
        <v>75</v>
      </c>
      <c r="AC150" s="27" t="s">
        <v>209</v>
      </c>
      <c r="AD150" s="28" t="s">
        <v>49</v>
      </c>
      <c r="AE150" s="28" t="s">
        <v>984</v>
      </c>
      <c r="AF150" s="27">
        <v>1100</v>
      </c>
      <c r="AG150" s="65">
        <v>0.65</v>
      </c>
      <c r="AH150" s="88">
        <v>2.74</v>
      </c>
      <c r="AI150" s="88">
        <v>0.12</v>
      </c>
      <c r="AJ150" s="88">
        <v>0.192</v>
      </c>
      <c r="AK150" s="88">
        <v>0.26</v>
      </c>
      <c r="AL150" s="88">
        <v>0.06</v>
      </c>
      <c r="AM150" s="88">
        <v>8.0000000000000002E-3</v>
      </c>
      <c r="AN150" s="87">
        <f t="shared" si="58"/>
        <v>323.63986784140968</v>
      </c>
      <c r="AO150" s="87">
        <f t="shared" si="59"/>
        <v>292.92951541850226</v>
      </c>
      <c r="AP150" s="87">
        <f t="shared" si="60"/>
        <v>14.174008810572687</v>
      </c>
      <c r="AQ150" s="87">
        <f>$AB150*$AF150*$AG150*(AI150-AL150)/454</f>
        <v>7.0870044052863435</v>
      </c>
      <c r="AR150" s="87">
        <f t="shared" si="47"/>
        <v>22.678414096916299</v>
      </c>
      <c r="AS150" s="87">
        <f>$AB150*$AF150*$AG150*(AJ150-AM150)/454</f>
        <v>21.733480176211454</v>
      </c>
      <c r="AT150" s="88">
        <f>IF(AS150&gt;0,AB150,"")</f>
        <v>75</v>
      </c>
    </row>
    <row r="151" spans="1:46" s="60" customFormat="1" x14ac:dyDescent="0.25">
      <c r="A151" s="25" t="s">
        <v>32</v>
      </c>
      <c r="B151" s="25" t="s">
        <v>734</v>
      </c>
      <c r="C151" s="25" t="s">
        <v>167</v>
      </c>
      <c r="D151" s="25" t="s">
        <v>53</v>
      </c>
      <c r="E151" s="25" t="s">
        <v>735</v>
      </c>
      <c r="F151" s="25" t="s">
        <v>985</v>
      </c>
      <c r="G151" s="25" t="s">
        <v>986</v>
      </c>
      <c r="H151" s="25" t="s">
        <v>133</v>
      </c>
      <c r="I151" s="25" t="s">
        <v>133</v>
      </c>
      <c r="J151" s="25" t="s">
        <v>36</v>
      </c>
      <c r="K151" s="25" t="s">
        <v>73</v>
      </c>
      <c r="L151" s="25" t="s">
        <v>44</v>
      </c>
      <c r="M151" s="25" t="s">
        <v>38</v>
      </c>
      <c r="N151" s="25" t="s">
        <v>728</v>
      </c>
      <c r="O151" s="25" t="s">
        <v>133</v>
      </c>
      <c r="P151" s="25" t="s">
        <v>729</v>
      </c>
      <c r="Q151" s="25" t="s">
        <v>41</v>
      </c>
      <c r="R151" s="25"/>
      <c r="S151" s="25" t="s">
        <v>42</v>
      </c>
      <c r="T151" s="25" t="s">
        <v>834</v>
      </c>
      <c r="U151" s="25" t="s">
        <v>44</v>
      </c>
      <c r="V151" s="25" t="s">
        <v>44</v>
      </c>
      <c r="W151" s="25" t="s">
        <v>44</v>
      </c>
      <c r="X151" s="25" t="s">
        <v>65</v>
      </c>
      <c r="Y151" s="25" t="s">
        <v>673</v>
      </c>
      <c r="Z151" s="25" t="s">
        <v>736</v>
      </c>
      <c r="AA151" s="25"/>
      <c r="AB151" s="26">
        <v>129</v>
      </c>
      <c r="AC151" s="27" t="s">
        <v>209</v>
      </c>
      <c r="AD151" s="28" t="s">
        <v>49</v>
      </c>
      <c r="AE151" s="28" t="s">
        <v>81</v>
      </c>
      <c r="AF151" s="27">
        <v>452</v>
      </c>
      <c r="AG151" s="65">
        <v>0.65</v>
      </c>
      <c r="AH151" s="65">
        <v>2.3199999999999998</v>
      </c>
      <c r="AI151" s="65">
        <v>0.12</v>
      </c>
      <c r="AJ151" s="65">
        <v>8.7999999999999995E-2</v>
      </c>
      <c r="AK151" s="65">
        <v>0.26</v>
      </c>
      <c r="AL151" s="65">
        <v>0.06</v>
      </c>
      <c r="AM151" s="65">
        <v>8.0000000000000002E-3</v>
      </c>
      <c r="AN151" s="87">
        <f t="shared" si="58"/>
        <v>193.67503083700441</v>
      </c>
      <c r="AO151" s="66">
        <f t="shared" si="59"/>
        <v>171.9700704845815</v>
      </c>
      <c r="AP151" s="87">
        <f t="shared" si="60"/>
        <v>10.017674008810573</v>
      </c>
      <c r="AQ151" s="66">
        <f>$AB151*$AF151*$AG151*(AI151-AL151)/454</f>
        <v>5.0088370044052866</v>
      </c>
      <c r="AR151" s="87">
        <f t="shared" si="47"/>
        <v>7.3462942731277545</v>
      </c>
      <c r="AS151" s="66">
        <f>$AB151*$AF151*$AG151*(AJ151-AM151)/454</f>
        <v>6.6784493392070488</v>
      </c>
      <c r="AT151" s="65">
        <f>IF(AS151&gt;0,AB151,"")</f>
        <v>129</v>
      </c>
    </row>
    <row r="152" spans="1:46" s="60" customFormat="1" x14ac:dyDescent="0.25">
      <c r="A152" s="25" t="s">
        <v>32</v>
      </c>
      <c r="B152" s="25" t="s">
        <v>719</v>
      </c>
      <c r="C152" s="25" t="s">
        <v>52</v>
      </c>
      <c r="D152" s="25" t="s">
        <v>53</v>
      </c>
      <c r="E152" s="25" t="s">
        <v>720</v>
      </c>
      <c r="F152" s="25" t="s">
        <v>985</v>
      </c>
      <c r="G152" s="25" t="s">
        <v>986</v>
      </c>
      <c r="H152" s="25" t="s">
        <v>653</v>
      </c>
      <c r="I152" s="25" t="s">
        <v>653</v>
      </c>
      <c r="J152" s="25" t="s">
        <v>36</v>
      </c>
      <c r="K152" s="25" t="s">
        <v>73</v>
      </c>
      <c r="L152" s="25" t="s">
        <v>44</v>
      </c>
      <c r="M152" s="25" t="s">
        <v>38</v>
      </c>
      <c r="N152" s="25" t="s">
        <v>721</v>
      </c>
      <c r="O152" s="25" t="s">
        <v>722</v>
      </c>
      <c r="P152" s="25" t="s">
        <v>723</v>
      </c>
      <c r="Q152" s="25" t="s">
        <v>310</v>
      </c>
      <c r="R152" s="25"/>
      <c r="S152" s="25" t="s">
        <v>42</v>
      </c>
      <c r="T152" s="25" t="s">
        <v>724</v>
      </c>
      <c r="U152" s="25" t="s">
        <v>44</v>
      </c>
      <c r="V152" s="25" t="s">
        <v>44</v>
      </c>
      <c r="W152" s="25" t="s">
        <v>44</v>
      </c>
      <c r="X152" s="25" t="s">
        <v>65</v>
      </c>
      <c r="Y152" s="25" t="s">
        <v>673</v>
      </c>
      <c r="Z152" s="25" t="s">
        <v>725</v>
      </c>
      <c r="AA152" s="25"/>
      <c r="AB152" s="26">
        <v>129</v>
      </c>
      <c r="AC152" s="27" t="s">
        <v>209</v>
      </c>
      <c r="AD152" s="28" t="s">
        <v>49</v>
      </c>
      <c r="AE152" s="28" t="s">
        <v>81</v>
      </c>
      <c r="AF152" s="27">
        <v>1272</v>
      </c>
      <c r="AG152" s="65">
        <v>0.65</v>
      </c>
      <c r="AH152" s="65">
        <v>2.3199999999999998</v>
      </c>
      <c r="AI152" s="65">
        <v>0.12</v>
      </c>
      <c r="AJ152" s="65">
        <v>8.7999999999999995E-2</v>
      </c>
      <c r="AK152" s="65">
        <v>0.26</v>
      </c>
      <c r="AL152" s="65">
        <v>0.06</v>
      </c>
      <c r="AM152" s="65">
        <v>8.0000000000000002E-3</v>
      </c>
      <c r="AN152" s="87">
        <f t="shared" si="58"/>
        <v>545.03238766519814</v>
      </c>
      <c r="AO152" s="66">
        <f t="shared" si="59"/>
        <v>483.95117180616734</v>
      </c>
      <c r="AP152" s="87">
        <f t="shared" si="60"/>
        <v>28.19133039647577</v>
      </c>
      <c r="AQ152" s="66">
        <f>$AB152*$AF152*$AG152*(AI152-AL152)/454</f>
        <v>14.095665198237885</v>
      </c>
      <c r="AR152" s="87">
        <f t="shared" si="47"/>
        <v>20.673642290748898</v>
      </c>
      <c r="AS152" s="66">
        <f>$AB152*$AF152*$AG152*(AJ152-AM152)/454</f>
        <v>18.794220264317179</v>
      </c>
      <c r="AT152" s="65">
        <f>IF(AS152&gt;0,AB152,"")</f>
        <v>129</v>
      </c>
    </row>
    <row r="153" spans="1:46" s="60" customFormat="1" x14ac:dyDescent="0.25">
      <c r="A153" s="25" t="s">
        <v>32</v>
      </c>
      <c r="B153" s="25" t="s">
        <v>951</v>
      </c>
      <c r="C153" s="25" t="s">
        <v>167</v>
      </c>
      <c r="D153" s="25" t="s">
        <v>53</v>
      </c>
      <c r="E153" s="25" t="s">
        <v>234</v>
      </c>
      <c r="F153" s="25" t="s">
        <v>1005</v>
      </c>
      <c r="G153" s="25" t="s">
        <v>1006</v>
      </c>
      <c r="H153" s="25" t="s">
        <v>235</v>
      </c>
      <c r="I153" s="25" t="s">
        <v>235</v>
      </c>
      <c r="J153" s="25" t="s">
        <v>93</v>
      </c>
      <c r="K153" s="25" t="s">
        <v>73</v>
      </c>
      <c r="L153" s="25" t="s">
        <v>44</v>
      </c>
      <c r="M153" s="25" t="s">
        <v>38</v>
      </c>
      <c r="N153" s="25" t="s">
        <v>236</v>
      </c>
      <c r="O153" s="25" t="s">
        <v>237</v>
      </c>
      <c r="P153" s="25" t="s">
        <v>238</v>
      </c>
      <c r="Q153" s="25" t="s">
        <v>150</v>
      </c>
      <c r="R153" s="25" t="s">
        <v>239</v>
      </c>
      <c r="S153" s="25" t="s">
        <v>42</v>
      </c>
      <c r="T153" s="25" t="s">
        <v>954</v>
      </c>
      <c r="U153" s="25" t="s">
        <v>44</v>
      </c>
      <c r="V153" s="25" t="s">
        <v>44</v>
      </c>
      <c r="W153" s="25" t="s">
        <v>44</v>
      </c>
      <c r="X153" s="25" t="s">
        <v>45</v>
      </c>
      <c r="Y153" s="25" t="s">
        <v>158</v>
      </c>
      <c r="Z153" s="25" t="s">
        <v>240</v>
      </c>
      <c r="AA153" s="25" t="s">
        <v>86</v>
      </c>
      <c r="AB153" s="26">
        <v>97</v>
      </c>
      <c r="AC153" s="27" t="s">
        <v>149</v>
      </c>
      <c r="AD153" s="28" t="s">
        <v>126</v>
      </c>
      <c r="AE153" s="28" t="s">
        <v>241</v>
      </c>
      <c r="AF153" s="27">
        <v>288</v>
      </c>
      <c r="AG153" s="65"/>
      <c r="AH153" s="65"/>
      <c r="AI153" s="65"/>
      <c r="AJ153" s="65"/>
      <c r="AK153" s="65"/>
      <c r="AL153" s="65"/>
      <c r="AM153" s="65"/>
      <c r="AN153" s="65"/>
      <c r="AO153" s="66"/>
      <c r="AP153" s="66"/>
      <c r="AQ153" s="66"/>
      <c r="AR153" s="87">
        <f t="shared" si="47"/>
        <v>0</v>
      </c>
      <c r="AS153" s="66"/>
      <c r="AT153" s="65"/>
    </row>
    <row r="154" spans="1:46" s="60" customFormat="1" x14ac:dyDescent="0.25">
      <c r="A154" s="25" t="s">
        <v>32</v>
      </c>
      <c r="B154" s="25" t="s">
        <v>861</v>
      </c>
      <c r="C154" s="25" t="s">
        <v>52</v>
      </c>
      <c r="D154" s="25" t="s">
        <v>53</v>
      </c>
      <c r="E154" s="25" t="s">
        <v>862</v>
      </c>
      <c r="F154" s="25" t="s">
        <v>1007</v>
      </c>
      <c r="G154" s="25" t="s">
        <v>1008</v>
      </c>
      <c r="H154" s="25" t="s">
        <v>171</v>
      </c>
      <c r="I154" s="25" t="s">
        <v>171</v>
      </c>
      <c r="J154" s="25" t="s">
        <v>93</v>
      </c>
      <c r="K154" s="25" t="s">
        <v>73</v>
      </c>
      <c r="L154" s="25" t="s">
        <v>44</v>
      </c>
      <c r="M154" s="25" t="s">
        <v>38</v>
      </c>
      <c r="N154" s="25" t="s">
        <v>291</v>
      </c>
      <c r="O154" s="25" t="s">
        <v>292</v>
      </c>
      <c r="P154" s="25"/>
      <c r="Q154" s="25"/>
      <c r="R154" s="25" t="s">
        <v>1009</v>
      </c>
      <c r="S154" s="25" t="s">
        <v>177</v>
      </c>
      <c r="T154" s="25" t="s">
        <v>178</v>
      </c>
      <c r="U154" s="25" t="s">
        <v>44</v>
      </c>
      <c r="V154" s="25" t="s">
        <v>44</v>
      </c>
      <c r="W154" s="25" t="s">
        <v>44</v>
      </c>
      <c r="X154" s="25" t="s">
        <v>65</v>
      </c>
      <c r="Y154" s="25" t="s">
        <v>389</v>
      </c>
      <c r="Z154" s="25" t="s">
        <v>863</v>
      </c>
      <c r="AA154" s="25" t="s">
        <v>864</v>
      </c>
      <c r="AB154" s="26">
        <v>225</v>
      </c>
      <c r="AC154" s="27" t="s">
        <v>220</v>
      </c>
      <c r="AD154" s="28" t="s">
        <v>126</v>
      </c>
      <c r="AE154" s="28" t="s">
        <v>865</v>
      </c>
      <c r="AF154" s="27">
        <v>2500</v>
      </c>
      <c r="AG154" s="65">
        <v>0.65</v>
      </c>
      <c r="AH154" s="65">
        <v>2.3199999999999998</v>
      </c>
      <c r="AI154" s="65">
        <v>0.12</v>
      </c>
      <c r="AJ154" s="65">
        <v>8.7999999999999995E-2</v>
      </c>
      <c r="AK154" s="65">
        <v>0.26</v>
      </c>
      <c r="AL154" s="65">
        <v>0.06</v>
      </c>
      <c r="AM154" s="65">
        <v>8.0000000000000002E-3</v>
      </c>
      <c r="AN154" s="87">
        <f t="shared" ref="AN154:AN157" si="61">$AB154*$AF154*$AG154*AH154/454</f>
        <v>1868.3920704845812</v>
      </c>
      <c r="AO154" s="66">
        <f t="shared" ref="AO154:AO157" si="62">$AB154*$AF154*$AG154*(AH154-AK154)/454</f>
        <v>1659.0033039647574</v>
      </c>
      <c r="AP154" s="87">
        <f t="shared" ref="AP154:AP157" si="63">$AB154*$AF154*$AG154*AI154/454</f>
        <v>96.640969162995589</v>
      </c>
      <c r="AQ154" s="66">
        <f>$AB154*$AF154*$AG154*(AI154-AL154)/454</f>
        <v>48.320484581497794</v>
      </c>
      <c r="AR154" s="87">
        <f t="shared" si="47"/>
        <v>70.870044052863435</v>
      </c>
      <c r="AS154" s="66">
        <f>$AB154*$AF154*$AG154*(AJ154-AM154)/454</f>
        <v>64.427312775330392</v>
      </c>
      <c r="AT154" s="65">
        <f>IF(AS154&gt;0,AB154,"")</f>
        <v>225</v>
      </c>
    </row>
    <row r="155" spans="1:46" s="60" customFormat="1" x14ac:dyDescent="0.25">
      <c r="A155" s="25" t="s">
        <v>32</v>
      </c>
      <c r="B155" s="25" t="s">
        <v>1072</v>
      </c>
      <c r="C155" s="25"/>
      <c r="D155" s="25" t="s">
        <v>53</v>
      </c>
      <c r="E155" s="25" t="s">
        <v>1073</v>
      </c>
      <c r="F155" s="25" t="s">
        <v>1074</v>
      </c>
      <c r="G155" s="25" t="s">
        <v>1075</v>
      </c>
      <c r="H155" s="25" t="s">
        <v>475</v>
      </c>
      <c r="I155" s="25" t="s">
        <v>475</v>
      </c>
      <c r="J155" s="25" t="s">
        <v>93</v>
      </c>
      <c r="K155" s="25" t="s">
        <v>73</v>
      </c>
      <c r="L155" s="25" t="s">
        <v>44</v>
      </c>
      <c r="M155" s="25" t="s">
        <v>38</v>
      </c>
      <c r="N155" s="25" t="s">
        <v>485</v>
      </c>
      <c r="O155" s="25" t="s">
        <v>486</v>
      </c>
      <c r="P155" s="25" t="s">
        <v>487</v>
      </c>
      <c r="Q155" s="25" t="s">
        <v>150</v>
      </c>
      <c r="R155" s="25" t="s">
        <v>488</v>
      </c>
      <c r="S155" s="25" t="s">
        <v>42</v>
      </c>
      <c r="T155" s="25" t="s">
        <v>495</v>
      </c>
      <c r="U155" s="25" t="s">
        <v>49</v>
      </c>
      <c r="V155" s="25" t="s">
        <v>44</v>
      </c>
      <c r="W155" s="25" t="s">
        <v>44</v>
      </c>
      <c r="X155" s="25" t="s">
        <v>45</v>
      </c>
      <c r="Y155" s="25" t="s">
        <v>158</v>
      </c>
      <c r="Z155" s="25" t="s">
        <v>1076</v>
      </c>
      <c r="AA155" s="25" t="s">
        <v>1077</v>
      </c>
      <c r="AB155" s="26">
        <v>97</v>
      </c>
      <c r="AC155" s="27" t="s">
        <v>1078</v>
      </c>
      <c r="AD155" s="28" t="s">
        <v>126</v>
      </c>
      <c r="AE155" s="28" t="s">
        <v>1079</v>
      </c>
      <c r="AF155" s="27">
        <v>1500</v>
      </c>
      <c r="AG155" s="65">
        <v>0.65</v>
      </c>
      <c r="AH155" s="88">
        <v>2.74</v>
      </c>
      <c r="AI155" s="88">
        <v>0.12</v>
      </c>
      <c r="AJ155" s="88">
        <v>0.192</v>
      </c>
      <c r="AK155" s="88">
        <v>0.26</v>
      </c>
      <c r="AL155" s="88">
        <v>0.06</v>
      </c>
      <c r="AM155" s="88">
        <v>8.0000000000000002E-3</v>
      </c>
      <c r="AN155" s="87">
        <f t="shared" si="61"/>
        <v>570.7830396475772</v>
      </c>
      <c r="AO155" s="87">
        <f t="shared" si="62"/>
        <v>516.62114537444938</v>
      </c>
      <c r="AP155" s="87">
        <f t="shared" si="63"/>
        <v>24.997797356828194</v>
      </c>
      <c r="AQ155" s="87">
        <f>$AB155*$AF155*$AG155*(AI155-AL155)/454</f>
        <v>12.498898678414097</v>
      </c>
      <c r="AR155" s="87">
        <f t="shared" si="47"/>
        <v>39.996475770925116</v>
      </c>
      <c r="AS155" s="87">
        <f>$AB155*$AF155*$AG155*(AJ155-AM155)/454</f>
        <v>38.329955947136561</v>
      </c>
      <c r="AT155" s="88">
        <f>IF(AS155&gt;0,AB155,"")</f>
        <v>97</v>
      </c>
    </row>
    <row r="156" spans="1:46" s="60" customFormat="1" x14ac:dyDescent="0.25">
      <c r="A156" s="25" t="s">
        <v>32</v>
      </c>
      <c r="B156" s="25" t="s">
        <v>1080</v>
      </c>
      <c r="C156" s="25"/>
      <c r="D156" s="25" t="s">
        <v>53</v>
      </c>
      <c r="E156" s="25" t="s">
        <v>1081</v>
      </c>
      <c r="F156" s="25" t="s">
        <v>1074</v>
      </c>
      <c r="G156" s="25" t="s">
        <v>1075</v>
      </c>
      <c r="H156" s="25" t="s">
        <v>475</v>
      </c>
      <c r="I156" s="25" t="s">
        <v>475</v>
      </c>
      <c r="J156" s="25" t="s">
        <v>93</v>
      </c>
      <c r="K156" s="25" t="s">
        <v>73</v>
      </c>
      <c r="L156" s="25" t="s">
        <v>44</v>
      </c>
      <c r="M156" s="25" t="s">
        <v>38</v>
      </c>
      <c r="N156" s="25" t="s">
        <v>485</v>
      </c>
      <c r="O156" s="25" t="s">
        <v>486</v>
      </c>
      <c r="P156" s="25" t="s">
        <v>487</v>
      </c>
      <c r="Q156" s="25" t="s">
        <v>150</v>
      </c>
      <c r="R156" s="25" t="s">
        <v>488</v>
      </c>
      <c r="S156" s="25" t="s">
        <v>42</v>
      </c>
      <c r="T156" s="25" t="s">
        <v>495</v>
      </c>
      <c r="U156" s="25" t="s">
        <v>49</v>
      </c>
      <c r="V156" s="25" t="s">
        <v>44</v>
      </c>
      <c r="W156" s="25" t="s">
        <v>44</v>
      </c>
      <c r="X156" s="25" t="s">
        <v>45</v>
      </c>
      <c r="Y156" s="25" t="s">
        <v>158</v>
      </c>
      <c r="Z156" s="25" t="s">
        <v>1082</v>
      </c>
      <c r="AA156" s="25" t="s">
        <v>1083</v>
      </c>
      <c r="AB156" s="26">
        <v>97</v>
      </c>
      <c r="AC156" s="27" t="s">
        <v>1078</v>
      </c>
      <c r="AD156" s="28" t="s">
        <v>126</v>
      </c>
      <c r="AE156" s="28" t="s">
        <v>1079</v>
      </c>
      <c r="AF156" s="27">
        <v>1500</v>
      </c>
      <c r="AG156" s="65">
        <v>0.65</v>
      </c>
      <c r="AH156" s="88">
        <v>2.74</v>
      </c>
      <c r="AI156" s="88">
        <v>0.12</v>
      </c>
      <c r="AJ156" s="88">
        <v>0.192</v>
      </c>
      <c r="AK156" s="88">
        <v>0.26</v>
      </c>
      <c r="AL156" s="88">
        <v>0.06</v>
      </c>
      <c r="AM156" s="88">
        <v>8.0000000000000002E-3</v>
      </c>
      <c r="AN156" s="87">
        <f t="shared" si="61"/>
        <v>570.7830396475772</v>
      </c>
      <c r="AO156" s="87">
        <f t="shared" si="62"/>
        <v>516.62114537444938</v>
      </c>
      <c r="AP156" s="87">
        <f t="shared" si="63"/>
        <v>24.997797356828194</v>
      </c>
      <c r="AQ156" s="87">
        <f>$AB156*$AF156*$AG156*(AI156-AL156)/454</f>
        <v>12.498898678414097</v>
      </c>
      <c r="AR156" s="87">
        <f t="shared" si="47"/>
        <v>39.996475770925116</v>
      </c>
      <c r="AS156" s="87">
        <f>$AB156*$AF156*$AG156*(AJ156-AM156)/454</f>
        <v>38.329955947136561</v>
      </c>
      <c r="AT156" s="88">
        <f>IF(AS156&gt;0,AB156,"")</f>
        <v>97</v>
      </c>
    </row>
    <row r="157" spans="1:46" s="60" customFormat="1" x14ac:dyDescent="0.25">
      <c r="A157" s="25" t="s">
        <v>32</v>
      </c>
      <c r="B157" s="25" t="s">
        <v>1084</v>
      </c>
      <c r="C157" s="25"/>
      <c r="D157" s="25" t="s">
        <v>53</v>
      </c>
      <c r="E157" s="25" t="s">
        <v>1085</v>
      </c>
      <c r="F157" s="25" t="s">
        <v>1074</v>
      </c>
      <c r="G157" s="25" t="s">
        <v>1075</v>
      </c>
      <c r="H157" s="25" t="s">
        <v>116</v>
      </c>
      <c r="I157" s="25" t="s">
        <v>116</v>
      </c>
      <c r="J157" s="25" t="s">
        <v>93</v>
      </c>
      <c r="K157" s="25" t="s">
        <v>73</v>
      </c>
      <c r="L157" s="25" t="s">
        <v>44</v>
      </c>
      <c r="M157" s="25" t="s">
        <v>38</v>
      </c>
      <c r="N157" s="25" t="s">
        <v>117</v>
      </c>
      <c r="O157" s="25" t="s">
        <v>118</v>
      </c>
      <c r="P157" s="25" t="s">
        <v>119</v>
      </c>
      <c r="Q157" s="25" t="s">
        <v>41</v>
      </c>
      <c r="R157" s="25" t="s">
        <v>120</v>
      </c>
      <c r="S157" s="25" t="s">
        <v>42</v>
      </c>
      <c r="T157" s="25" t="s">
        <v>121</v>
      </c>
      <c r="U157" s="25" t="s">
        <v>44</v>
      </c>
      <c r="V157" s="25" t="s">
        <v>44</v>
      </c>
      <c r="W157" s="25" t="s">
        <v>44</v>
      </c>
      <c r="X157" s="25" t="s">
        <v>895</v>
      </c>
      <c r="Y157" s="25" t="s">
        <v>1086</v>
      </c>
      <c r="Z157" s="25" t="s">
        <v>1087</v>
      </c>
      <c r="AA157" s="25"/>
      <c r="AB157" s="26">
        <v>125</v>
      </c>
      <c r="AC157" s="27" t="s">
        <v>1088</v>
      </c>
      <c r="AD157" s="28" t="s">
        <v>126</v>
      </c>
      <c r="AE157" s="28" t="s">
        <v>1089</v>
      </c>
      <c r="AF157" s="27">
        <v>500</v>
      </c>
      <c r="AG157" s="65">
        <v>0.65</v>
      </c>
      <c r="AH157" s="65">
        <v>2.3199999999999998</v>
      </c>
      <c r="AI157" s="65">
        <v>0.12</v>
      </c>
      <c r="AJ157" s="65">
        <v>8.7999999999999995E-2</v>
      </c>
      <c r="AK157" s="65">
        <v>0.26</v>
      </c>
      <c r="AL157" s="65">
        <v>0.06</v>
      </c>
      <c r="AM157" s="65">
        <v>8.0000000000000002E-3</v>
      </c>
      <c r="AN157" s="87">
        <f t="shared" si="61"/>
        <v>207.59911894273128</v>
      </c>
      <c r="AO157" s="66">
        <f t="shared" si="62"/>
        <v>184.33370044052859</v>
      </c>
      <c r="AP157" s="87">
        <f t="shared" si="63"/>
        <v>10.737885462555067</v>
      </c>
      <c r="AQ157" s="66">
        <f>$AB157*$AF157*$AG157*(AI157-AL157)/454</f>
        <v>5.3689427312775333</v>
      </c>
      <c r="AR157" s="87">
        <f t="shared" si="47"/>
        <v>7.8744493392070485</v>
      </c>
      <c r="AS157" s="66">
        <f>$AB157*$AF157*$AG157*(AJ157-AM157)/454</f>
        <v>7.1585903083700426</v>
      </c>
      <c r="AT157" s="65">
        <f>IF(AS157&gt;0,AB157,"")</f>
        <v>125</v>
      </c>
    </row>
    <row r="158" spans="1:46" s="60" customFormat="1" x14ac:dyDescent="0.25">
      <c r="A158" s="25" t="s">
        <v>32</v>
      </c>
      <c r="B158" s="25" t="s">
        <v>1155</v>
      </c>
      <c r="C158" s="25"/>
      <c r="D158" s="25" t="s">
        <v>53</v>
      </c>
      <c r="E158" s="25" t="s">
        <v>1156</v>
      </c>
      <c r="F158" s="25" t="s">
        <v>1157</v>
      </c>
      <c r="G158" s="25" t="s">
        <v>1158</v>
      </c>
      <c r="H158" s="25" t="s">
        <v>424</v>
      </c>
      <c r="I158" s="25" t="s">
        <v>424</v>
      </c>
      <c r="J158" s="25" t="s">
        <v>93</v>
      </c>
      <c r="K158" s="25" t="s">
        <v>73</v>
      </c>
      <c r="L158" s="25" t="s">
        <v>44</v>
      </c>
      <c r="M158" s="25" t="s">
        <v>38</v>
      </c>
      <c r="N158" s="25" t="s">
        <v>431</v>
      </c>
      <c r="O158" s="25" t="s">
        <v>432</v>
      </c>
      <c r="P158" s="25" t="s">
        <v>433</v>
      </c>
      <c r="Q158" s="25" t="s">
        <v>434</v>
      </c>
      <c r="R158" s="25" t="s">
        <v>428</v>
      </c>
      <c r="S158" s="25" t="s">
        <v>42</v>
      </c>
      <c r="T158" s="25" t="s">
        <v>1159</v>
      </c>
      <c r="U158" s="25" t="s">
        <v>44</v>
      </c>
      <c r="V158" s="25" t="s">
        <v>44</v>
      </c>
      <c r="W158" s="25" t="s">
        <v>44</v>
      </c>
      <c r="X158" s="25" t="s">
        <v>45</v>
      </c>
      <c r="Y158" s="25" t="s">
        <v>244</v>
      </c>
      <c r="Z158" s="25" t="s">
        <v>1160</v>
      </c>
      <c r="AA158" s="25" t="s">
        <v>1161</v>
      </c>
      <c r="AB158" s="26">
        <v>115.9</v>
      </c>
      <c r="AC158" s="27" t="s">
        <v>832</v>
      </c>
      <c r="AD158" s="28" t="s">
        <v>126</v>
      </c>
      <c r="AE158" s="28" t="s">
        <v>1162</v>
      </c>
      <c r="AF158" s="27">
        <v>350</v>
      </c>
      <c r="AG158" s="65"/>
      <c r="AH158" s="65"/>
      <c r="AI158" s="65"/>
      <c r="AJ158" s="65"/>
      <c r="AK158" s="65"/>
      <c r="AL158" s="65"/>
      <c r="AM158" s="65"/>
      <c r="AN158" s="65"/>
      <c r="AO158" s="66"/>
      <c r="AP158" s="66"/>
      <c r="AQ158" s="66"/>
      <c r="AR158" s="87">
        <f t="shared" si="47"/>
        <v>0</v>
      </c>
      <c r="AS158" s="66"/>
      <c r="AT158" s="65"/>
    </row>
    <row r="159" spans="1:46" s="60" customFormat="1" x14ac:dyDescent="0.25">
      <c r="A159" s="25" t="s">
        <v>32</v>
      </c>
      <c r="B159" s="25" t="s">
        <v>1163</v>
      </c>
      <c r="C159" s="25"/>
      <c r="D159" s="25" t="s">
        <v>53</v>
      </c>
      <c r="E159" s="25" t="s">
        <v>1164</v>
      </c>
      <c r="F159" s="25" t="s">
        <v>1157</v>
      </c>
      <c r="G159" s="25" t="s">
        <v>1158</v>
      </c>
      <c r="H159" s="25" t="s">
        <v>424</v>
      </c>
      <c r="I159" s="25" t="s">
        <v>424</v>
      </c>
      <c r="J159" s="25" t="s">
        <v>93</v>
      </c>
      <c r="K159" s="25" t="s">
        <v>73</v>
      </c>
      <c r="L159" s="25" t="s">
        <v>44</v>
      </c>
      <c r="M159" s="25" t="s">
        <v>38</v>
      </c>
      <c r="N159" s="25" t="s">
        <v>425</v>
      </c>
      <c r="O159" s="25" t="s">
        <v>426</v>
      </c>
      <c r="P159" s="25" t="s">
        <v>427</v>
      </c>
      <c r="Q159" s="25" t="s">
        <v>41</v>
      </c>
      <c r="R159" s="25" t="s">
        <v>1165</v>
      </c>
      <c r="S159" s="25" t="s">
        <v>42</v>
      </c>
      <c r="T159" s="25" t="s">
        <v>1166</v>
      </c>
      <c r="U159" s="25" t="s">
        <v>44</v>
      </c>
      <c r="V159" s="25" t="s">
        <v>44</v>
      </c>
      <c r="W159" s="25" t="s">
        <v>44</v>
      </c>
      <c r="X159" s="25" t="s">
        <v>45</v>
      </c>
      <c r="Y159" s="25" t="s">
        <v>244</v>
      </c>
      <c r="Z159" s="25" t="s">
        <v>1167</v>
      </c>
      <c r="AA159" s="25" t="s">
        <v>1161</v>
      </c>
      <c r="AB159" s="26">
        <v>116</v>
      </c>
      <c r="AC159" s="27" t="s">
        <v>832</v>
      </c>
      <c r="AD159" s="28" t="s">
        <v>126</v>
      </c>
      <c r="AE159" s="28" t="s">
        <v>1162</v>
      </c>
      <c r="AF159" s="27"/>
      <c r="AG159" s="65"/>
      <c r="AH159" s="65"/>
      <c r="AI159" s="65"/>
      <c r="AJ159" s="65"/>
      <c r="AK159" s="65"/>
      <c r="AL159" s="65"/>
      <c r="AM159" s="65"/>
      <c r="AN159" s="65"/>
      <c r="AO159" s="66"/>
      <c r="AP159" s="66"/>
      <c r="AQ159" s="66"/>
      <c r="AR159" s="87">
        <f t="shared" si="47"/>
        <v>0</v>
      </c>
      <c r="AS159" s="66"/>
      <c r="AT159" s="65"/>
    </row>
    <row r="160" spans="1:46" s="60" customFormat="1" x14ac:dyDescent="0.25">
      <c r="A160" s="25" t="s">
        <v>32</v>
      </c>
      <c r="B160" s="25" t="s">
        <v>1223</v>
      </c>
      <c r="C160" s="25"/>
      <c r="D160" s="25" t="s">
        <v>53</v>
      </c>
      <c r="E160" s="25" t="s">
        <v>1224</v>
      </c>
      <c r="F160" s="25" t="s">
        <v>1211</v>
      </c>
      <c r="G160" s="25" t="s">
        <v>672</v>
      </c>
      <c r="H160" s="25" t="s">
        <v>1020</v>
      </c>
      <c r="I160" s="25" t="s">
        <v>1020</v>
      </c>
      <c r="J160" s="25" t="s">
        <v>58</v>
      </c>
      <c r="K160" s="25" t="s">
        <v>73</v>
      </c>
      <c r="L160" s="25" t="s">
        <v>44</v>
      </c>
      <c r="M160" s="25" t="s">
        <v>38</v>
      </c>
      <c r="N160" s="25" t="s">
        <v>1021</v>
      </c>
      <c r="O160" s="25" t="s">
        <v>1022</v>
      </c>
      <c r="P160" s="25" t="s">
        <v>1022</v>
      </c>
      <c r="Q160" s="25" t="s">
        <v>114</v>
      </c>
      <c r="R160" s="25"/>
      <c r="S160" s="25" t="s">
        <v>42</v>
      </c>
      <c r="T160" s="25" t="s">
        <v>1225</v>
      </c>
      <c r="U160" s="25" t="s">
        <v>49</v>
      </c>
      <c r="V160" s="25" t="s">
        <v>44</v>
      </c>
      <c r="W160" s="25" t="s">
        <v>44</v>
      </c>
      <c r="X160" s="25" t="s">
        <v>45</v>
      </c>
      <c r="Y160" s="25" t="s">
        <v>165</v>
      </c>
      <c r="Z160" s="25" t="s">
        <v>1226</v>
      </c>
      <c r="AA160" s="25"/>
      <c r="AB160" s="26">
        <v>113</v>
      </c>
      <c r="AC160" s="27" t="s">
        <v>147</v>
      </c>
      <c r="AD160" s="28" t="s">
        <v>69</v>
      </c>
      <c r="AE160" s="28" t="s">
        <v>1227</v>
      </c>
      <c r="AF160" s="27">
        <v>2075</v>
      </c>
      <c r="AG160" s="65">
        <v>0.65</v>
      </c>
      <c r="AH160" s="65">
        <v>2.3199999999999998</v>
      </c>
      <c r="AI160" s="65">
        <v>0.12</v>
      </c>
      <c r="AJ160" s="65">
        <v>8.7999999999999995E-2</v>
      </c>
      <c r="AK160" s="65">
        <v>0.26</v>
      </c>
      <c r="AL160" s="65">
        <v>0.06</v>
      </c>
      <c r="AM160" s="65">
        <v>8.0000000000000002E-3</v>
      </c>
      <c r="AN160" s="87">
        <f t="shared" ref="AN160:AN163" si="64">$AB160*$AF160*$AG160*AH160/454</f>
        <v>778.82885462555066</v>
      </c>
      <c r="AO160" s="66">
        <f t="shared" ref="AO160:AO163" si="65">$AB160*$AF160*$AG160*(AH160-AK160)/454</f>
        <v>691.54631057268716</v>
      </c>
      <c r="AP160" s="87">
        <f t="shared" ref="AP160:AP163" si="66">$AB160*$AF160*$AG160*AI160/454</f>
        <v>40.284251101321587</v>
      </c>
      <c r="AQ160" s="66">
        <f>$AB160*$AF160*$AG160*(AI160-AL160)/454</f>
        <v>20.142125550660793</v>
      </c>
      <c r="AR160" s="87">
        <f t="shared" si="47"/>
        <v>29.541784140969163</v>
      </c>
      <c r="AS160" s="66">
        <f>$AB160*$AF160*$AG160*(AJ160-AM160)/454</f>
        <v>26.856167400881056</v>
      </c>
      <c r="AT160" s="65">
        <f>IF(AS160&gt;0,AB160,"")</f>
        <v>113</v>
      </c>
    </row>
    <row r="161" spans="1:46" s="60" customFormat="1" x14ac:dyDescent="0.25">
      <c r="A161" s="25" t="s">
        <v>32</v>
      </c>
      <c r="B161" s="25" t="s">
        <v>1228</v>
      </c>
      <c r="C161" s="25"/>
      <c r="D161" s="25" t="s">
        <v>53</v>
      </c>
      <c r="E161" s="25" t="s">
        <v>1229</v>
      </c>
      <c r="F161" s="25" t="s">
        <v>1211</v>
      </c>
      <c r="G161" s="25" t="s">
        <v>672</v>
      </c>
      <c r="H161" s="25" t="s">
        <v>1020</v>
      </c>
      <c r="I161" s="25" t="s">
        <v>1020</v>
      </c>
      <c r="J161" s="25" t="s">
        <v>93</v>
      </c>
      <c r="K161" s="25" t="s">
        <v>73</v>
      </c>
      <c r="L161" s="25" t="s">
        <v>44</v>
      </c>
      <c r="M161" s="25" t="s">
        <v>38</v>
      </c>
      <c r="N161" s="25" t="s">
        <v>1021</v>
      </c>
      <c r="O161" s="25" t="s">
        <v>1022</v>
      </c>
      <c r="P161" s="25" t="s">
        <v>1022</v>
      </c>
      <c r="Q161" s="25" t="s">
        <v>114</v>
      </c>
      <c r="R161" s="25"/>
      <c r="S161" s="25" t="s">
        <v>42</v>
      </c>
      <c r="T161" s="25" t="s">
        <v>1225</v>
      </c>
      <c r="U161" s="25" t="s">
        <v>49</v>
      </c>
      <c r="V161" s="25" t="s">
        <v>44</v>
      </c>
      <c r="W161" s="25" t="s">
        <v>44</v>
      </c>
      <c r="X161" s="25" t="s">
        <v>78</v>
      </c>
      <c r="Y161" s="25" t="s">
        <v>1230</v>
      </c>
      <c r="Z161" s="25" t="s">
        <v>1231</v>
      </c>
      <c r="AA161" s="25"/>
      <c r="AB161" s="26">
        <v>99</v>
      </c>
      <c r="AC161" s="27" t="s">
        <v>1232</v>
      </c>
      <c r="AD161" s="28" t="s">
        <v>69</v>
      </c>
      <c r="AE161" s="28" t="s">
        <v>1233</v>
      </c>
      <c r="AF161" s="27">
        <v>2193</v>
      </c>
      <c r="AG161" s="65">
        <v>0.65</v>
      </c>
      <c r="AH161" s="88">
        <v>2.74</v>
      </c>
      <c r="AI161" s="88">
        <v>0.12</v>
      </c>
      <c r="AJ161" s="88">
        <v>0.192</v>
      </c>
      <c r="AK161" s="88">
        <v>0.26</v>
      </c>
      <c r="AL161" s="88">
        <v>0.06</v>
      </c>
      <c r="AM161" s="88">
        <v>8.0000000000000002E-3</v>
      </c>
      <c r="AN161" s="87">
        <f t="shared" si="64"/>
        <v>851.69067621145393</v>
      </c>
      <c r="AO161" s="87">
        <f t="shared" si="65"/>
        <v>770.87331277533065</v>
      </c>
      <c r="AP161" s="87">
        <f t="shared" si="66"/>
        <v>37.300321585903085</v>
      </c>
      <c r="AQ161" s="87">
        <f>$AB161*$AF161*$AG161*(AI161-AL161)/454</f>
        <v>18.650160792951542</v>
      </c>
      <c r="AR161" s="87">
        <f t="shared" si="47"/>
        <v>59.680514537444942</v>
      </c>
      <c r="AS161" s="87">
        <f>$AB161*$AF161*$AG161*(AJ161-AM161)/454</f>
        <v>57.193826431718065</v>
      </c>
      <c r="AT161" s="88">
        <f>IF(AS161&gt;0,AB161,"")</f>
        <v>99</v>
      </c>
    </row>
    <row r="162" spans="1:46" s="60" customFormat="1" x14ac:dyDescent="0.25">
      <c r="A162" s="25" t="s">
        <v>32</v>
      </c>
      <c r="B162" s="25" t="s">
        <v>1237</v>
      </c>
      <c r="C162" s="25"/>
      <c r="D162" s="25" t="s">
        <v>53</v>
      </c>
      <c r="E162" s="25" t="s">
        <v>1238</v>
      </c>
      <c r="F162" s="25" t="s">
        <v>1211</v>
      </c>
      <c r="G162" s="25" t="s">
        <v>672</v>
      </c>
      <c r="H162" s="25" t="s">
        <v>1020</v>
      </c>
      <c r="I162" s="25" t="s">
        <v>1020</v>
      </c>
      <c r="J162" s="25" t="s">
        <v>93</v>
      </c>
      <c r="K162" s="25" t="s">
        <v>73</v>
      </c>
      <c r="L162" s="25" t="s">
        <v>44</v>
      </c>
      <c r="M162" s="25" t="s">
        <v>38</v>
      </c>
      <c r="N162" s="25" t="s">
        <v>1021</v>
      </c>
      <c r="O162" s="25" t="s">
        <v>1022</v>
      </c>
      <c r="P162" s="25" t="s">
        <v>1022</v>
      </c>
      <c r="Q162" s="25" t="s">
        <v>114</v>
      </c>
      <c r="R162" s="25"/>
      <c r="S162" s="25" t="s">
        <v>42</v>
      </c>
      <c r="T162" s="25" t="s">
        <v>1225</v>
      </c>
      <c r="U162" s="25" t="s">
        <v>49</v>
      </c>
      <c r="V162" s="25" t="s">
        <v>44</v>
      </c>
      <c r="W162" s="25" t="s">
        <v>44</v>
      </c>
      <c r="X162" s="25" t="s">
        <v>45</v>
      </c>
      <c r="Y162" s="25" t="s">
        <v>165</v>
      </c>
      <c r="Z162" s="25" t="s">
        <v>1239</v>
      </c>
      <c r="AA162" s="25"/>
      <c r="AB162" s="26">
        <v>113</v>
      </c>
      <c r="AC162" s="27" t="s">
        <v>145</v>
      </c>
      <c r="AD162" s="28" t="s">
        <v>69</v>
      </c>
      <c r="AE162" s="28" t="s">
        <v>1240</v>
      </c>
      <c r="AF162" s="27">
        <v>2400</v>
      </c>
      <c r="AG162" s="65">
        <v>0.65</v>
      </c>
      <c r="AH162" s="65">
        <v>2.3199999999999998</v>
      </c>
      <c r="AI162" s="65">
        <v>0.12</v>
      </c>
      <c r="AJ162" s="65">
        <v>8.7999999999999995E-2</v>
      </c>
      <c r="AK162" s="65">
        <v>0.26</v>
      </c>
      <c r="AL162" s="65">
        <v>0.06</v>
      </c>
      <c r="AM162" s="65">
        <v>8.0000000000000002E-3</v>
      </c>
      <c r="AN162" s="87">
        <f t="shared" si="64"/>
        <v>900.81409691629949</v>
      </c>
      <c r="AO162" s="66">
        <f t="shared" si="65"/>
        <v>799.86079295154173</v>
      </c>
      <c r="AP162" s="87">
        <f t="shared" si="66"/>
        <v>46.59383259911894</v>
      </c>
      <c r="AQ162" s="66">
        <f>$AB162*$AF162*$AG162*(AI162-AL162)/454</f>
        <v>23.29691629955947</v>
      </c>
      <c r="AR162" s="87">
        <f t="shared" si="47"/>
        <v>34.168810572687221</v>
      </c>
      <c r="AS162" s="66">
        <f>$AB162*$AF162*$AG162*(AJ162-AM162)/454</f>
        <v>31.062555066079291</v>
      </c>
      <c r="AT162" s="65">
        <f>IF(AS162&gt;0,AB162,"")</f>
        <v>113</v>
      </c>
    </row>
    <row r="163" spans="1:46" s="60" customFormat="1" x14ac:dyDescent="0.25">
      <c r="A163" s="25" t="s">
        <v>32</v>
      </c>
      <c r="B163" s="25" t="s">
        <v>1243</v>
      </c>
      <c r="C163" s="25"/>
      <c r="D163" s="25" t="s">
        <v>53</v>
      </c>
      <c r="E163" s="25" t="s">
        <v>1244</v>
      </c>
      <c r="F163" s="25" t="s">
        <v>1241</v>
      </c>
      <c r="G163" s="25" t="s">
        <v>249</v>
      </c>
      <c r="H163" s="25" t="s">
        <v>939</v>
      </c>
      <c r="I163" s="25" t="s">
        <v>939</v>
      </c>
      <c r="J163" s="25" t="s">
        <v>58</v>
      </c>
      <c r="K163" s="25" t="s">
        <v>73</v>
      </c>
      <c r="L163" s="25" t="s">
        <v>44</v>
      </c>
      <c r="M163" s="25" t="s">
        <v>38</v>
      </c>
      <c r="N163" s="25" t="s">
        <v>940</v>
      </c>
      <c r="O163" s="25" t="s">
        <v>939</v>
      </c>
      <c r="P163" s="25" t="s">
        <v>941</v>
      </c>
      <c r="Q163" s="25" t="s">
        <v>159</v>
      </c>
      <c r="R163" s="25" t="s">
        <v>942</v>
      </c>
      <c r="S163" s="25" t="s">
        <v>42</v>
      </c>
      <c r="T163" s="25" t="s">
        <v>1242</v>
      </c>
      <c r="U163" s="25" t="s">
        <v>44</v>
      </c>
      <c r="V163" s="25" t="s">
        <v>44</v>
      </c>
      <c r="W163" s="25" t="s">
        <v>44</v>
      </c>
      <c r="X163" s="25" t="s">
        <v>98</v>
      </c>
      <c r="Y163" s="25" t="s">
        <v>1245</v>
      </c>
      <c r="Z163" s="25" t="s">
        <v>1246</v>
      </c>
      <c r="AA163" s="25"/>
      <c r="AB163" s="26">
        <v>85</v>
      </c>
      <c r="AC163" s="27" t="s">
        <v>1247</v>
      </c>
      <c r="AD163" s="28" t="s">
        <v>49</v>
      </c>
      <c r="AE163" s="28" t="s">
        <v>1248</v>
      </c>
      <c r="AF163" s="27">
        <v>900</v>
      </c>
      <c r="AG163" s="65">
        <v>0.65</v>
      </c>
      <c r="AH163" s="88">
        <v>2.74</v>
      </c>
      <c r="AI163" s="88">
        <v>0.12</v>
      </c>
      <c r="AJ163" s="88">
        <v>0.192</v>
      </c>
      <c r="AK163" s="88">
        <v>0.26</v>
      </c>
      <c r="AL163" s="88">
        <v>0.06</v>
      </c>
      <c r="AM163" s="88">
        <v>8.0000000000000002E-3</v>
      </c>
      <c r="AN163" s="87">
        <f t="shared" si="64"/>
        <v>300.10242290748897</v>
      </c>
      <c r="AO163" s="87">
        <f t="shared" si="65"/>
        <v>271.62555066079301</v>
      </c>
      <c r="AP163" s="87">
        <f t="shared" si="66"/>
        <v>13.1431718061674</v>
      </c>
      <c r="AQ163" s="87">
        <f>$AB163*$AF163*$AG163*(AI163-AL163)/454</f>
        <v>6.5715859030837001</v>
      </c>
      <c r="AR163" s="87">
        <f t="shared" si="47"/>
        <v>21.029074889867843</v>
      </c>
      <c r="AS163" s="87">
        <f>$AB163*$AF163*$AG163*(AJ163-AM163)/454</f>
        <v>20.152863436123347</v>
      </c>
      <c r="AT163" s="88">
        <f>IF(AS163&gt;0,AB163,"")</f>
        <v>85</v>
      </c>
    </row>
    <row r="164" spans="1:46" s="60" customFormat="1" x14ac:dyDescent="0.25">
      <c r="A164" s="25" t="s">
        <v>32</v>
      </c>
      <c r="B164" s="25" t="s">
        <v>1285</v>
      </c>
      <c r="C164" s="25"/>
      <c r="D164" s="25" t="s">
        <v>53</v>
      </c>
      <c r="E164" s="25" t="s">
        <v>1286</v>
      </c>
      <c r="F164" s="25" t="s">
        <v>1287</v>
      </c>
      <c r="G164" s="25" t="s">
        <v>1222</v>
      </c>
      <c r="H164" s="25" t="s">
        <v>153</v>
      </c>
      <c r="I164" s="25" t="s">
        <v>153</v>
      </c>
      <c r="J164" s="25" t="s">
        <v>58</v>
      </c>
      <c r="K164" s="25" t="s">
        <v>73</v>
      </c>
      <c r="L164" s="25" t="s">
        <v>44</v>
      </c>
      <c r="M164" s="25" t="s">
        <v>38</v>
      </c>
      <c r="N164" s="25" t="s">
        <v>154</v>
      </c>
      <c r="O164" s="25" t="s">
        <v>155</v>
      </c>
      <c r="P164" s="25" t="s">
        <v>156</v>
      </c>
      <c r="Q164" s="25" t="s">
        <v>41</v>
      </c>
      <c r="R164" s="25" t="s">
        <v>157</v>
      </c>
      <c r="S164" s="25" t="s">
        <v>42</v>
      </c>
      <c r="T164" s="25" t="s">
        <v>1288</v>
      </c>
      <c r="U164" s="25" t="s">
        <v>49</v>
      </c>
      <c r="V164" s="25" t="s">
        <v>44</v>
      </c>
      <c r="W164" s="25" t="s">
        <v>44</v>
      </c>
      <c r="X164" s="25" t="s">
        <v>78</v>
      </c>
      <c r="Y164" s="25" t="s">
        <v>1289</v>
      </c>
      <c r="Z164" s="25" t="s">
        <v>1290</v>
      </c>
      <c r="AA164" s="25" t="s">
        <v>1291</v>
      </c>
      <c r="AB164" s="26">
        <v>99</v>
      </c>
      <c r="AC164" s="27" t="s">
        <v>1292</v>
      </c>
      <c r="AD164" s="28" t="s">
        <v>49</v>
      </c>
      <c r="AE164" s="28"/>
      <c r="AF164" s="27">
        <v>350</v>
      </c>
      <c r="AG164" s="65"/>
      <c r="AH164" s="65"/>
      <c r="AI164" s="65"/>
      <c r="AJ164" s="65"/>
      <c r="AK164" s="65"/>
      <c r="AL164" s="65"/>
      <c r="AM164" s="65"/>
      <c r="AN164" s="65"/>
      <c r="AO164" s="66"/>
      <c r="AP164" s="66"/>
      <c r="AQ164" s="66"/>
      <c r="AR164" s="87">
        <f t="shared" si="47"/>
        <v>0</v>
      </c>
      <c r="AS164" s="66"/>
      <c r="AT164" s="65"/>
    </row>
    <row r="165" spans="1:46" s="60" customFormat="1" x14ac:dyDescent="0.25">
      <c r="A165" s="25" t="s">
        <v>32</v>
      </c>
      <c r="B165" s="25" t="s">
        <v>1293</v>
      </c>
      <c r="C165" s="25"/>
      <c r="D165" s="25" t="s">
        <v>53</v>
      </c>
      <c r="E165" s="25" t="s">
        <v>1294</v>
      </c>
      <c r="F165" s="25" t="s">
        <v>1287</v>
      </c>
      <c r="G165" s="25" t="s">
        <v>1222</v>
      </c>
      <c r="H165" s="25" t="s">
        <v>153</v>
      </c>
      <c r="I165" s="25" t="s">
        <v>153</v>
      </c>
      <c r="J165" s="25" t="s">
        <v>58</v>
      </c>
      <c r="K165" s="25" t="s">
        <v>73</v>
      </c>
      <c r="L165" s="25" t="s">
        <v>44</v>
      </c>
      <c r="M165" s="25" t="s">
        <v>38</v>
      </c>
      <c r="N165" s="25" t="s">
        <v>154</v>
      </c>
      <c r="O165" s="25" t="s">
        <v>155</v>
      </c>
      <c r="P165" s="25" t="s">
        <v>156</v>
      </c>
      <c r="Q165" s="25" t="s">
        <v>41</v>
      </c>
      <c r="R165" s="25" t="s">
        <v>157</v>
      </c>
      <c r="S165" s="25" t="s">
        <v>42</v>
      </c>
      <c r="T165" s="25" t="s">
        <v>1288</v>
      </c>
      <c r="U165" s="25" t="s">
        <v>49</v>
      </c>
      <c r="V165" s="25" t="s">
        <v>44</v>
      </c>
      <c r="W165" s="25" t="s">
        <v>44</v>
      </c>
      <c r="X165" s="25" t="s">
        <v>78</v>
      </c>
      <c r="Y165" s="25" t="s">
        <v>1295</v>
      </c>
      <c r="Z165" s="25" t="s">
        <v>1296</v>
      </c>
      <c r="AA165" s="25" t="s">
        <v>1297</v>
      </c>
      <c r="AB165" s="26">
        <v>99</v>
      </c>
      <c r="AC165" s="27" t="s">
        <v>359</v>
      </c>
      <c r="AD165" s="28" t="s">
        <v>49</v>
      </c>
      <c r="AE165" s="28"/>
      <c r="AF165" s="27">
        <v>925</v>
      </c>
      <c r="AG165" s="65">
        <v>0.65</v>
      </c>
      <c r="AH165" s="88">
        <v>2.74</v>
      </c>
      <c r="AI165" s="88">
        <v>0.12</v>
      </c>
      <c r="AJ165" s="88">
        <v>0.192</v>
      </c>
      <c r="AK165" s="88">
        <v>0.26</v>
      </c>
      <c r="AL165" s="88">
        <v>0.06</v>
      </c>
      <c r="AM165" s="88">
        <v>8.0000000000000002E-3</v>
      </c>
      <c r="AN165" s="87">
        <f>$AB165*$AF165*$AG165*AH165/454</f>
        <v>359.24025330396478</v>
      </c>
      <c r="AO165" s="87">
        <f>$AB165*$AF165*$AG165*(AH165-AK165)/454</f>
        <v>325.15176211453752</v>
      </c>
      <c r="AP165" s="87">
        <f t="shared" ref="AP165:AP167" si="67">$AB165*$AF165*$AG165*AI165/454</f>
        <v>15.733149779735681</v>
      </c>
      <c r="AQ165" s="87">
        <f>$AB165*$AF165*$AG165*(AI165-AL165)/454</f>
        <v>7.8665748898678407</v>
      </c>
      <c r="AR165" s="87">
        <f t="shared" si="47"/>
        <v>25.173039647577092</v>
      </c>
      <c r="AS165" s="87">
        <f>$AB165*$AF165*$AG165*(AJ165-AM165)/454</f>
        <v>24.124162995594713</v>
      </c>
      <c r="AT165" s="88">
        <f>IF(AS165&gt;0,AB165,"")</f>
        <v>99</v>
      </c>
    </row>
    <row r="166" spans="1:46" s="60" customFormat="1" x14ac:dyDescent="0.25">
      <c r="A166" s="25" t="s">
        <v>32</v>
      </c>
      <c r="B166" s="25" t="s">
        <v>1298</v>
      </c>
      <c r="C166" s="25"/>
      <c r="D166" s="25" t="s">
        <v>53</v>
      </c>
      <c r="E166" s="25" t="s">
        <v>1299</v>
      </c>
      <c r="F166" s="25" t="s">
        <v>1300</v>
      </c>
      <c r="G166" s="25" t="s">
        <v>1301</v>
      </c>
      <c r="H166" s="25" t="s">
        <v>1302</v>
      </c>
      <c r="I166" s="25" t="s">
        <v>1302</v>
      </c>
      <c r="J166" s="25" t="s">
        <v>58</v>
      </c>
      <c r="K166" s="25" t="s">
        <v>73</v>
      </c>
      <c r="L166" s="25" t="s">
        <v>44</v>
      </c>
      <c r="M166" s="25" t="s">
        <v>38</v>
      </c>
      <c r="N166" s="25" t="s">
        <v>1303</v>
      </c>
      <c r="O166" s="25" t="s">
        <v>1302</v>
      </c>
      <c r="P166" s="25" t="s">
        <v>1304</v>
      </c>
      <c r="Q166" s="25" t="s">
        <v>1305</v>
      </c>
      <c r="R166" s="25" t="s">
        <v>1306</v>
      </c>
      <c r="S166" s="25" t="s">
        <v>42</v>
      </c>
      <c r="T166" s="25" t="s">
        <v>1307</v>
      </c>
      <c r="U166" s="25" t="s">
        <v>44</v>
      </c>
      <c r="V166" s="25" t="s">
        <v>44</v>
      </c>
      <c r="W166" s="25" t="s">
        <v>44</v>
      </c>
      <c r="X166" s="25" t="s">
        <v>45</v>
      </c>
      <c r="Y166" s="25" t="s">
        <v>1308</v>
      </c>
      <c r="Z166" s="25" t="s">
        <v>1309</v>
      </c>
      <c r="AA166" s="25"/>
      <c r="AB166" s="26">
        <v>177</v>
      </c>
      <c r="AC166" s="27" t="s">
        <v>209</v>
      </c>
      <c r="AD166" s="28" t="s">
        <v>49</v>
      </c>
      <c r="AE166" s="28" t="s">
        <v>1310</v>
      </c>
      <c r="AF166" s="27"/>
      <c r="AG166" s="65"/>
      <c r="AH166" s="65"/>
      <c r="AI166" s="65"/>
      <c r="AJ166" s="65"/>
      <c r="AK166" s="65"/>
      <c r="AL166" s="65"/>
      <c r="AM166" s="65"/>
      <c r="AN166" s="65"/>
      <c r="AO166" s="66"/>
      <c r="AP166" s="87">
        <f t="shared" si="67"/>
        <v>0</v>
      </c>
      <c r="AQ166" s="66"/>
      <c r="AR166" s="87">
        <f t="shared" si="47"/>
        <v>0</v>
      </c>
      <c r="AS166" s="66"/>
      <c r="AT166" s="65"/>
    </row>
    <row r="167" spans="1:46" s="60" customFormat="1" x14ac:dyDescent="0.25">
      <c r="A167" s="25" t="s">
        <v>32</v>
      </c>
      <c r="B167" s="25" t="s">
        <v>1311</v>
      </c>
      <c r="C167" s="25"/>
      <c r="D167" s="25" t="s">
        <v>53</v>
      </c>
      <c r="E167" s="25" t="s">
        <v>1312</v>
      </c>
      <c r="F167" s="25" t="s">
        <v>1300</v>
      </c>
      <c r="G167" s="25" t="s">
        <v>1301</v>
      </c>
      <c r="H167" s="25" t="s">
        <v>1302</v>
      </c>
      <c r="I167" s="25" t="s">
        <v>1302</v>
      </c>
      <c r="J167" s="25" t="s">
        <v>58</v>
      </c>
      <c r="K167" s="25" t="s">
        <v>73</v>
      </c>
      <c r="L167" s="25" t="s">
        <v>44</v>
      </c>
      <c r="M167" s="25" t="s">
        <v>38</v>
      </c>
      <c r="N167" s="25" t="s">
        <v>1303</v>
      </c>
      <c r="O167" s="25" t="s">
        <v>1302</v>
      </c>
      <c r="P167" s="25" t="s">
        <v>1304</v>
      </c>
      <c r="Q167" s="25" t="s">
        <v>1305</v>
      </c>
      <c r="R167" s="25" t="s">
        <v>1313</v>
      </c>
      <c r="S167" s="25" t="s">
        <v>42</v>
      </c>
      <c r="T167" s="25" t="s">
        <v>1314</v>
      </c>
      <c r="U167" s="25" t="s">
        <v>49</v>
      </c>
      <c r="V167" s="25" t="s">
        <v>44</v>
      </c>
      <c r="W167" s="25" t="s">
        <v>44</v>
      </c>
      <c r="X167" s="25" t="s">
        <v>1315</v>
      </c>
      <c r="Y167" s="25" t="s">
        <v>1316</v>
      </c>
      <c r="Z167" s="25" t="s">
        <v>1317</v>
      </c>
      <c r="AA167" s="25"/>
      <c r="AB167" s="110">
        <v>284</v>
      </c>
      <c r="AC167" s="111" t="s">
        <v>285</v>
      </c>
      <c r="AD167" s="112" t="s">
        <v>49</v>
      </c>
      <c r="AE167" s="112" t="s">
        <v>1318</v>
      </c>
      <c r="AF167" s="27">
        <v>2064</v>
      </c>
      <c r="AG167" s="65">
        <v>0.65</v>
      </c>
      <c r="AH167" s="65">
        <v>2.3199999999999998</v>
      </c>
      <c r="AI167" s="65">
        <v>0.12</v>
      </c>
      <c r="AJ167" s="65">
        <v>8.7999999999999995E-2</v>
      </c>
      <c r="AK167" s="65">
        <v>0.26</v>
      </c>
      <c r="AL167" s="65">
        <v>0.06</v>
      </c>
      <c r="AM167" s="65">
        <v>8.0000000000000002E-3</v>
      </c>
      <c r="AN167" s="87">
        <f>$AB167*$AF167*$AG167*AH167/454</f>
        <v>1947.0339383259911</v>
      </c>
      <c r="AO167" s="66">
        <f>$AB167*$AF167*$AG167*(AH167-AK167)/454</f>
        <v>1728.8318590308368</v>
      </c>
      <c r="AP167" s="87">
        <f t="shared" si="67"/>
        <v>100.70865198237887</v>
      </c>
      <c r="AQ167" s="66">
        <f>$AB167*$AF167*$AG167*(AI167-AL167)/454</f>
        <v>50.354325991189434</v>
      </c>
      <c r="AR167" s="87">
        <f t="shared" si="47"/>
        <v>73.8530114537445</v>
      </c>
      <c r="AS167" s="66">
        <f>$AB167*$AF167*$AG167*(AJ167-AM167)/454</f>
        <v>67.139101321585898</v>
      </c>
      <c r="AT167" s="65">
        <f>IF(AS167&gt;0,AB167,"")</f>
        <v>284</v>
      </c>
    </row>
    <row r="168" spans="1:46" x14ac:dyDescent="0.25">
      <c r="A168" s="107" t="s">
        <v>1412</v>
      </c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5"/>
      <c r="AF168" s="103" t="s">
        <v>1409</v>
      </c>
      <c r="AG168" s="9">
        <f>COUNT(AG128:AG167)</f>
        <v>32</v>
      </c>
      <c r="AH168" s="9"/>
      <c r="AI168" s="9"/>
      <c r="AJ168" s="101" t="s">
        <v>1410</v>
      </c>
      <c r="AK168" s="9"/>
      <c r="AL168" s="9"/>
      <c r="AM168" s="9"/>
      <c r="AN168" s="99">
        <f t="shared" ref="AN168:AS168" si="68">SUM(AN128:AN167)/2000</f>
        <v>12.805727985682813</v>
      </c>
      <c r="AO168" s="99">
        <f t="shared" si="68"/>
        <v>11.432967787444934</v>
      </c>
      <c r="AP168" s="99">
        <f t="shared" si="68"/>
        <v>0.63358162995594702</v>
      </c>
      <c r="AQ168" s="99">
        <f t="shared" si="68"/>
        <v>0.31679081497797351</v>
      </c>
      <c r="AR168" s="99">
        <f t="shared" si="68"/>
        <v>0.6024223537444936</v>
      </c>
      <c r="AS168" s="99">
        <f t="shared" si="68"/>
        <v>0.56018357841409705</v>
      </c>
      <c r="AT168" s="91">
        <f>MEDIAN(AT128:AT167)</f>
        <v>113</v>
      </c>
    </row>
  </sheetData>
  <pageMargins left="1" right="1" top="1" bottom="1" header="1" footer="1"/>
  <pageSetup scale="40" fitToHeight="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4"/>
  <sheetViews>
    <sheetView tabSelected="1" workbookViewId="0">
      <selection activeCell="A21" sqref="A21"/>
    </sheetView>
  </sheetViews>
  <sheetFormatPr defaultRowHeight="15" x14ac:dyDescent="0.25"/>
  <cols>
    <col min="7" max="7" width="9.7109375" bestFit="1" customWidth="1"/>
    <col min="8" max="8" width="10.85546875" bestFit="1" customWidth="1"/>
  </cols>
  <sheetData>
    <row r="3" spans="1:8" x14ac:dyDescent="0.25">
      <c r="A3" t="s">
        <v>1335</v>
      </c>
    </row>
    <row r="4" spans="1:8" x14ac:dyDescent="0.25">
      <c r="A4" t="s">
        <v>1336</v>
      </c>
    </row>
    <row r="6" spans="1:8" x14ac:dyDescent="0.25">
      <c r="A6" t="s">
        <v>1337</v>
      </c>
    </row>
    <row r="7" spans="1:8" x14ac:dyDescent="0.25">
      <c r="H7" s="73" t="s">
        <v>1342</v>
      </c>
    </row>
    <row r="8" spans="1:8" x14ac:dyDescent="0.25">
      <c r="A8" s="72" t="s">
        <v>1339</v>
      </c>
      <c r="H8" s="68">
        <f>16600/125</f>
        <v>132.80000000000001</v>
      </c>
    </row>
    <row r="9" spans="1:8" x14ac:dyDescent="0.25">
      <c r="A9" s="72" t="s">
        <v>1340</v>
      </c>
      <c r="H9" s="68">
        <f>23400/175</f>
        <v>133.71428571428572</v>
      </c>
    </row>
    <row r="10" spans="1:8" x14ac:dyDescent="0.25">
      <c r="A10" s="72" t="s">
        <v>1341</v>
      </c>
      <c r="H10" s="68">
        <f>32200/225</f>
        <v>143.11111111111111</v>
      </c>
    </row>
    <row r="11" spans="1:8" x14ac:dyDescent="0.25">
      <c r="A11" s="72"/>
    </row>
    <row r="12" spans="1:8" x14ac:dyDescent="0.25">
      <c r="A12" s="71" t="s">
        <v>1338</v>
      </c>
      <c r="G12" s="74">
        <v>41586</v>
      </c>
    </row>
    <row r="14" spans="1:8" x14ac:dyDescent="0.25">
      <c r="A14" t="s">
        <v>1343</v>
      </c>
    </row>
    <row r="16" spans="1:8" x14ac:dyDescent="0.25">
      <c r="A16" t="s">
        <v>1347</v>
      </c>
    </row>
    <row r="18" spans="1:8" x14ac:dyDescent="0.25">
      <c r="A18" s="75" t="s">
        <v>1344</v>
      </c>
    </row>
    <row r="20" spans="1:8" x14ac:dyDescent="0.25">
      <c r="A20" s="75" t="s">
        <v>1464</v>
      </c>
    </row>
    <row r="21" spans="1:8" x14ac:dyDescent="0.25">
      <c r="A21" s="75" t="s">
        <v>1465</v>
      </c>
    </row>
    <row r="22" spans="1:8" x14ac:dyDescent="0.25">
      <c r="A22" s="75" t="s">
        <v>1345</v>
      </c>
    </row>
    <row r="23" spans="1:8" x14ac:dyDescent="0.25">
      <c r="A23" s="75" t="s">
        <v>1346</v>
      </c>
    </row>
    <row r="25" spans="1:8" x14ac:dyDescent="0.25">
      <c r="A25" t="s">
        <v>1348</v>
      </c>
      <c r="H25" s="76">
        <v>259</v>
      </c>
    </row>
    <row r="28" spans="1:8" x14ac:dyDescent="0.25">
      <c r="A28" t="s">
        <v>1419</v>
      </c>
    </row>
    <row r="30" spans="1:8" x14ac:dyDescent="0.25">
      <c r="A30" t="s">
        <v>1349</v>
      </c>
      <c r="D30" s="76">
        <v>259</v>
      </c>
    </row>
    <row r="31" spans="1:8" x14ac:dyDescent="0.25">
      <c r="A31" t="s">
        <v>1350</v>
      </c>
      <c r="D31" s="76">
        <f>D30*0.2</f>
        <v>51.800000000000004</v>
      </c>
    </row>
    <row r="32" spans="1:8" x14ac:dyDescent="0.25">
      <c r="A32" t="s">
        <v>1351</v>
      </c>
      <c r="D32" s="76">
        <f>D30-D31</f>
        <v>207.2</v>
      </c>
    </row>
    <row r="34" spans="1:8" x14ac:dyDescent="0.25">
      <c r="A34" t="s">
        <v>1352</v>
      </c>
      <c r="F34" s="76">
        <v>184800</v>
      </c>
    </row>
    <row r="35" spans="1:8" x14ac:dyDescent="0.25">
      <c r="A35" t="s">
        <v>1350</v>
      </c>
      <c r="F35" s="76">
        <f>F34*0.2</f>
        <v>36960</v>
      </c>
    </row>
    <row r="36" spans="1:8" x14ac:dyDescent="0.25">
      <c r="A36" t="s">
        <v>1359</v>
      </c>
      <c r="F36" s="76">
        <f>F34-F35</f>
        <v>147840</v>
      </c>
    </row>
    <row r="40" spans="1:8" x14ac:dyDescent="0.25">
      <c r="F40" t="s">
        <v>1353</v>
      </c>
      <c r="G40" t="s">
        <v>1354</v>
      </c>
      <c r="H40" t="s">
        <v>1355</v>
      </c>
    </row>
    <row r="41" spans="1:8" x14ac:dyDescent="0.25">
      <c r="A41" s="67" t="s">
        <v>1330</v>
      </c>
      <c r="F41" s="76">
        <f>D$32</f>
        <v>207.2</v>
      </c>
      <c r="G41" s="77">
        <f>'Active Ag Reg List'!$AT$28</f>
        <v>230.5</v>
      </c>
      <c r="H41" s="76">
        <f>F41*G41</f>
        <v>47759.6</v>
      </c>
    </row>
    <row r="42" spans="1:8" x14ac:dyDescent="0.25">
      <c r="A42" s="67" t="s">
        <v>1331</v>
      </c>
      <c r="F42" s="76">
        <f>D$32</f>
        <v>207.2</v>
      </c>
      <c r="G42" s="77">
        <f>'Active Ag Reg List'!$AT$77</f>
        <v>113</v>
      </c>
      <c r="H42" s="76">
        <f t="shared" ref="H42:H44" si="0">F42*G42</f>
        <v>23413.599999999999</v>
      </c>
    </row>
    <row r="43" spans="1:8" x14ac:dyDescent="0.25">
      <c r="A43" s="67" t="s">
        <v>1332</v>
      </c>
      <c r="F43" s="76">
        <f>D$32</f>
        <v>207.2</v>
      </c>
      <c r="G43" s="77">
        <f>'Active Ag Reg List'!$AT$126</f>
        <v>185</v>
      </c>
      <c r="H43" s="76">
        <f t="shared" si="0"/>
        <v>38332</v>
      </c>
    </row>
    <row r="44" spans="1:8" x14ac:dyDescent="0.25">
      <c r="A44" s="67" t="s">
        <v>1333</v>
      </c>
      <c r="F44" s="76">
        <f>D$32</f>
        <v>207.2</v>
      </c>
      <c r="G44">
        <f>'Active Ag Reg List'!$AT$168</f>
        <v>113</v>
      </c>
      <c r="H44" s="76">
        <f t="shared" si="0"/>
        <v>23413.599999999999</v>
      </c>
    </row>
  </sheetData>
  <hyperlinks>
    <hyperlink ref="A12" r:id="rId1" display="mailto:kgarriso@arb.ca.gov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Documentation</vt:lpstr>
      <vt:lpstr>Active Ag Reg List</vt:lpstr>
      <vt:lpstr>Cost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I. Iorio</dc:creator>
  <cp:lastModifiedBy>Michael  F. Goldman</cp:lastModifiedBy>
  <cp:lastPrinted>2013-12-03T00:26:10Z</cp:lastPrinted>
  <dcterms:created xsi:type="dcterms:W3CDTF">2013-09-05T17:54:24Z</dcterms:created>
  <dcterms:modified xsi:type="dcterms:W3CDTF">2013-12-03T00:27:27Z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