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capcd.org\shares\Groups\ENGR\WP\ERCs\Offsets Project\Post Workgroup\Report\Clean Tech Fund Analyses\"/>
    </mc:Choice>
  </mc:AlternateContent>
  <bookViews>
    <workbookView xWindow="0" yWindow="0" windowWidth="24375" windowHeight="7590" activeTab="1"/>
  </bookViews>
  <sheets>
    <sheet name="Data" sheetId="3" r:id="rId1"/>
    <sheet name="BoatEmissionandCostData" sheetId="1" r:id="rId2"/>
  </sheets>
  <calcPr calcId="152511"/>
</workbook>
</file>

<file path=xl/calcChain.xml><?xml version="1.0" encoding="utf-8"?>
<calcChain xmlns="http://schemas.openxmlformats.org/spreadsheetml/2006/main">
  <c r="E111" i="1" l="1"/>
  <c r="D112" i="1"/>
  <c r="D71" i="1"/>
  <c r="C49" i="1"/>
  <c r="F49" i="1" s="1"/>
  <c r="D49" i="1"/>
  <c r="E49" i="1"/>
  <c r="G49" i="1"/>
  <c r="H49" i="1"/>
  <c r="C50" i="1"/>
  <c r="D50" i="1"/>
  <c r="G50" i="1" s="1"/>
  <c r="E50" i="1"/>
  <c r="H50" i="1" s="1"/>
  <c r="F50" i="1"/>
  <c r="C51" i="1"/>
  <c r="F51" i="1" s="1"/>
  <c r="D51" i="1"/>
  <c r="E51" i="1"/>
  <c r="H51" i="1" s="1"/>
  <c r="G51" i="1"/>
  <c r="C52" i="1"/>
  <c r="F52" i="1" s="1"/>
  <c r="D52" i="1"/>
  <c r="G52" i="1" s="1"/>
  <c r="E52" i="1"/>
  <c r="H52" i="1" s="1"/>
  <c r="C53" i="1"/>
  <c r="F53" i="1" s="1"/>
  <c r="D53" i="1"/>
  <c r="E53" i="1"/>
  <c r="H53" i="1" s="1"/>
  <c r="G53" i="1"/>
  <c r="B14" i="3" l="1"/>
  <c r="B15" i="3"/>
  <c r="B16" i="3"/>
  <c r="B17" i="3"/>
  <c r="B18" i="3"/>
  <c r="G116" i="1" l="1"/>
  <c r="G115" i="1"/>
  <c r="G112" i="1"/>
  <c r="G111" i="1"/>
  <c r="E116" i="1"/>
  <c r="E115" i="1"/>
  <c r="E112" i="1"/>
  <c r="D116" i="1"/>
  <c r="D115" i="1"/>
  <c r="D114" i="1"/>
  <c r="F114" i="1" s="1"/>
  <c r="D113" i="1"/>
  <c r="F113" i="1" s="1"/>
  <c r="D111" i="1"/>
  <c r="E21" i="3"/>
  <c r="E22" i="3"/>
  <c r="E25" i="3"/>
  <c r="E26" i="3"/>
  <c r="E15" i="3"/>
  <c r="E16" i="3"/>
  <c r="E5" i="3"/>
  <c r="E6" i="3"/>
  <c r="E9" i="3"/>
  <c r="E10" i="3"/>
  <c r="K89" i="1"/>
  <c r="K88" i="1"/>
  <c r="K87" i="1"/>
  <c r="E24" i="3" s="1"/>
  <c r="K86" i="1"/>
  <c r="G113" i="1" s="1"/>
  <c r="K85" i="1"/>
  <c r="K84" i="1"/>
  <c r="J89" i="1"/>
  <c r="E18" i="3" s="1"/>
  <c r="J88" i="1"/>
  <c r="F115" i="1" s="1"/>
  <c r="J87" i="1"/>
  <c r="J86" i="1"/>
  <c r="J85" i="1"/>
  <c r="E14" i="3" s="1"/>
  <c r="J84" i="1"/>
  <c r="F111" i="1" s="1"/>
  <c r="I89" i="1"/>
  <c r="I88" i="1"/>
  <c r="I87" i="1"/>
  <c r="E8" i="3" s="1"/>
  <c r="I86" i="1"/>
  <c r="E113" i="1" s="1"/>
  <c r="I85" i="1"/>
  <c r="I84" i="1"/>
  <c r="D76" i="1"/>
  <c r="D126" i="1" s="1"/>
  <c r="E126" i="1" s="1"/>
  <c r="D75" i="1"/>
  <c r="D125" i="1" s="1"/>
  <c r="E125" i="1" s="1"/>
  <c r="D73" i="1"/>
  <c r="D123" i="1" s="1"/>
  <c r="E123" i="1" s="1"/>
  <c r="D72" i="1"/>
  <c r="D122" i="1" s="1"/>
  <c r="E122" i="1" s="1"/>
  <c r="D121" i="1"/>
  <c r="E121" i="1" s="1"/>
  <c r="H65" i="1"/>
  <c r="H66" i="1" s="1"/>
  <c r="D74" i="1" s="1"/>
  <c r="D124" i="1" s="1"/>
  <c r="E124" i="1" s="1"/>
  <c r="C48" i="1"/>
  <c r="F48" i="1"/>
  <c r="C5" i="3" s="1"/>
  <c r="C26" i="3"/>
  <c r="C18" i="3"/>
  <c r="C10" i="3"/>
  <c r="C25" i="3"/>
  <c r="C17" i="3"/>
  <c r="C9" i="3"/>
  <c r="C24" i="3"/>
  <c r="C16" i="3"/>
  <c r="C8" i="3"/>
  <c r="C23" i="3"/>
  <c r="C15" i="3"/>
  <c r="C7" i="3"/>
  <c r="C22" i="3"/>
  <c r="C14" i="3"/>
  <c r="C6" i="3"/>
  <c r="E48" i="1"/>
  <c r="D48" i="1"/>
  <c r="F121" i="1" l="1"/>
  <c r="B5" i="3" s="1"/>
  <c r="H121" i="1"/>
  <c r="B21" i="3" s="1"/>
  <c r="G121" i="1"/>
  <c r="B13" i="3" s="1"/>
  <c r="H126" i="1"/>
  <c r="B26" i="3" s="1"/>
  <c r="F126" i="1"/>
  <c r="B10" i="3" s="1"/>
  <c r="H122" i="1"/>
  <c r="B22" i="3" s="1"/>
  <c r="F122" i="1"/>
  <c r="B6" i="3" s="1"/>
  <c r="F123" i="1"/>
  <c r="B7" i="3" s="1"/>
  <c r="H123" i="1"/>
  <c r="B23" i="3" s="1"/>
  <c r="H124" i="1"/>
  <c r="B24" i="3" s="1"/>
  <c r="F125" i="1"/>
  <c r="B9" i="3" s="1"/>
  <c r="H125" i="1"/>
  <c r="B25" i="3" s="1"/>
  <c r="E7" i="3"/>
  <c r="E17" i="3"/>
  <c r="E13" i="3"/>
  <c r="E23" i="3"/>
  <c r="E114" i="1"/>
  <c r="F124" i="1" s="1"/>
  <c r="B8" i="3" s="1"/>
  <c r="F112" i="1"/>
  <c r="F116" i="1"/>
  <c r="G114" i="1"/>
  <c r="D54" i="1"/>
  <c r="E54" i="1"/>
  <c r="C54" i="1"/>
  <c r="G48" i="1"/>
  <c r="H48" i="1"/>
  <c r="F54" i="1"/>
  <c r="C21" i="3" l="1"/>
  <c r="H54" i="1"/>
  <c r="G54" i="1"/>
  <c r="C13" i="3"/>
</calcChain>
</file>

<file path=xl/sharedStrings.xml><?xml version="1.0" encoding="utf-8"?>
<sst xmlns="http://schemas.openxmlformats.org/spreadsheetml/2006/main" count="183" uniqueCount="123">
  <si>
    <t>Load</t>
  </si>
  <si>
    <t>Boat Type</t>
  </si>
  <si>
    <t>Marine Vessel Repower Emission Reduction Estimates and Costs</t>
  </si>
  <si>
    <t>Net cost per engine repower</t>
  </si>
  <si>
    <t>Net cost per hp</t>
  </si>
  <si>
    <t>Project Name</t>
  </si>
  <si>
    <t>ERC Cost Effectiveness ($/Ton in $1,000s)</t>
  </si>
  <si>
    <t>Incentive Funding</t>
  </si>
  <si>
    <t>Project Life (yrs)</t>
  </si>
  <si>
    <t>NOx</t>
  </si>
  <si>
    <t>PM</t>
  </si>
  <si>
    <t>Total Emissions</t>
  </si>
  <si>
    <t>by type that operate out of the Santa Barbara harbor.</t>
  </si>
  <si>
    <t>and to Fish and Game (commercial fishing boats).  Unfortunately due to confidentiality issues we</t>
  </si>
  <si>
    <t xml:space="preserve">We therefore contacted the Santa Barbara Harbor Master (Mr. Mick Kronman).  He indicated that </t>
  </si>
  <si>
    <t xml:space="preserve">approximately 60 commercial fishing vessels operate out of the harbor.   For charter fishing and </t>
  </si>
  <si>
    <t>(Condor Express - whale watching, and DannyC tug/supply vessel) that operate out of the harbor.</t>
  </si>
  <si>
    <t>1 engines, and 1/3 would have Tier 2 engines. The two other vessels are subject to the harbor craft regulation</t>
  </si>
  <si>
    <t>and required to have Tier 2 engines.</t>
  </si>
  <si>
    <t>Emissions were calculate per pollutant by:</t>
  </si>
  <si>
    <t>Where</t>
  </si>
  <si>
    <t>HP = avg hp for that boat type</t>
  </si>
  <si>
    <t>LF = average engine load for that boat type</t>
  </si>
  <si>
    <t>TE = B X HP X LF  X HRs X EF /454</t>
  </si>
  <si>
    <t>HRs = hours per engine for that boat type</t>
  </si>
  <si>
    <t>EF = emission factor in grams/bhp-hr for that engine size and tier.</t>
  </si>
  <si>
    <t>These data are give below.</t>
  </si>
  <si>
    <t>No.</t>
  </si>
  <si>
    <t>Avg HP</t>
  </si>
  <si>
    <t>Hrs/Year</t>
  </si>
  <si>
    <t>NOx Emissions g/bhp-hr</t>
  </si>
  <si>
    <t>ROC Emissions g/bhp-hr</t>
  </si>
  <si>
    <t>Commercial Fishing Tier 1</t>
  </si>
  <si>
    <t>Charter Fishing Tier 1</t>
  </si>
  <si>
    <t>Charter Fishing Tier 2</t>
  </si>
  <si>
    <t>References:</t>
  </si>
  <si>
    <t>Load and emission rates from 2011 Carl Moyer Guidance, ARB, Appendix D, Tables D-19a and b.</t>
  </si>
  <si>
    <t>Avg hp and hours per year from SBCAPCD Carl Moyer Program application files.</t>
  </si>
  <si>
    <t>PM Emissions g/bhp-hr</t>
  </si>
  <si>
    <t>NOx Emissions lbs/year</t>
  </si>
  <si>
    <t>ROC Emissions lbs/year</t>
  </si>
  <si>
    <t>PM Emissions lbs/year</t>
  </si>
  <si>
    <t>Total</t>
  </si>
  <si>
    <t>NOx Emissions tons/year</t>
  </si>
  <si>
    <t>ROC Emissions tons/year</t>
  </si>
  <si>
    <t>PM Emissions tons/year</t>
  </si>
  <si>
    <t>Commercial Fishing Tier 1 to Tier 3 Repower</t>
  </si>
  <si>
    <t>Charter Fishing Tier 1 to Tier 3 Repower</t>
  </si>
  <si>
    <t>Charter Fishing Tier 2 to Tier 3 Repower</t>
  </si>
  <si>
    <t>ROC</t>
  </si>
  <si>
    <t>It was difficult to estimate total project cost from SBCAPCD Moyer files because it appears the program</t>
  </si>
  <si>
    <t xml:space="preserve">covered only engine and not labor and other costs.  ArrowTek worked with boat yards in the Los Angeles </t>
  </si>
  <si>
    <t xml:space="preserve">area and has access to full repower costs for charter fishing vessels.  </t>
  </si>
  <si>
    <t>Cost of engine, gear (transmission), misc parts, and labor per 350 hp engine:</t>
  </si>
  <si>
    <t>Incentive funding would therefore be</t>
  </si>
  <si>
    <t>Boat Owner cost share (20%) - assume this is sufficient for participation.</t>
  </si>
  <si>
    <t>Funding/ Boat</t>
  </si>
  <si>
    <t>Cost data from repowers completed for charter boats at Newport Beach.</t>
  </si>
  <si>
    <t>Reductions Per Boat</t>
  </si>
  <si>
    <t>Project Life</t>
  </si>
  <si>
    <t>Base NOx Emissions g/bhp-hr</t>
  </si>
  <si>
    <t xml:space="preserve"> Base ROC Emissions g/bhp-hr</t>
  </si>
  <si>
    <t>Base PM Emissions g/bhp-hr</t>
  </si>
  <si>
    <t>Tier 3 NOx Emissions g/bhp-hr</t>
  </si>
  <si>
    <t xml:space="preserve"> Tier 3 ROC Emissions g/bhp-hr</t>
  </si>
  <si>
    <t>Tier 3 PM Emissions g/bhp-hr</t>
  </si>
  <si>
    <t>NOx Emissions lbs/boat/ year</t>
  </si>
  <si>
    <t>ROC Emissions lbs/boat/ year</t>
  </si>
  <si>
    <t>PM Emissions lbs/boat/ year</t>
  </si>
  <si>
    <t>factor was replace with the:  base factor minus new factor.</t>
  </si>
  <si>
    <t>Emission reductions per boat were calculated using the formula given under Total Emissions above, except the emission</t>
  </si>
  <si>
    <t>District Cost Per Project</t>
  </si>
  <si>
    <t>District cost per project was given above under Incentive Funding</t>
  </si>
  <si>
    <t>The Carl Moyer program guidance allows a maximum of 16 year project life for marine vessel projects (2011 Carl Moyer Program Guidance</t>
  </si>
  <si>
    <t>ERC cost effectiveness is emission reductions/yr or 30 years divided by total SBCAPCD incentive required to generate those 30 years of annual</t>
  </si>
  <si>
    <t>reductions.</t>
  </si>
  <si>
    <t>cycle.  So the emission reductions over 30 years would be:</t>
  </si>
  <si>
    <t>No. Boats</t>
  </si>
  <si>
    <t>No Boats/15 yr cycle</t>
  </si>
  <si>
    <t>NOx reductions per 15 yr cycle in tons/yr</t>
  </si>
  <si>
    <t>ROC reductions per 15 yr cycle in tons/yr</t>
  </si>
  <si>
    <t>PM reductions per 15 yr cycle in tons/yr</t>
  </si>
  <si>
    <t>Total Cost in $1,000s</t>
  </si>
  <si>
    <t xml:space="preserve"> ROC ERC Cost/ton ($1,000s)</t>
  </si>
  <si>
    <t>PM ERC Cost/ton ($1,000s)</t>
  </si>
  <si>
    <t>NOx ERC Cost/ton ($1,000s)</t>
  </si>
  <si>
    <t>No reduction</t>
  </si>
  <si>
    <t>Commercial Fishing Tier 1  to Tier 3</t>
  </si>
  <si>
    <t>Charter Fishing Tier 1  to Tier 3</t>
  </si>
  <si>
    <t>Charter Fishing Tier 2  to Tier 3</t>
  </si>
  <si>
    <t>Commercial Fishing Tier 1 to Tier 3</t>
  </si>
  <si>
    <t>Charter Fishing Tier 1 to Tier 3</t>
  </si>
  <si>
    <t>Charter Fishing Tier 2 to Tier 3</t>
  </si>
  <si>
    <t>80% or ~$194/hp</t>
  </si>
  <si>
    <t xml:space="preserve">80% or ~$194/hp </t>
  </si>
  <si>
    <t xml:space="preserve">80% or ~$194/hp avg </t>
  </si>
  <si>
    <t>District Avg Cost/ Project</t>
  </si>
  <si>
    <t>the total ERC costs and cost effectiveness would be:</t>
  </si>
  <si>
    <t>ERC Project Assessment Documentation:  Repowering Commercial Boats with Higher Tier Engines</t>
  </si>
  <si>
    <t>Commercial Fishing Tier 0 to Tier 3 Repower</t>
  </si>
  <si>
    <t>Commercial Fishing Tier 2</t>
  </si>
  <si>
    <t>Other Commercial Tier 2 to Tier 3 Repower</t>
  </si>
  <si>
    <t>were unable to obtain this information.</t>
  </si>
  <si>
    <t xml:space="preserve">whale watching he directed us to Mr. Chris Callahan of the Sea Landing. Mr. Callahan said there are </t>
  </si>
  <si>
    <t>4 party type fishing boats (Truth, Conception, Vision, and Stardust) and two other commercial vessels</t>
  </si>
  <si>
    <t>For the commercial/charter fishing vessels we assumed 1/3 would  have Tier 0 engines, 1/3 would have Tier</t>
  </si>
  <si>
    <t>B = no of boats by Tier (0, 1, or 2) or type (commercial fishing, charter fishing, other commercial)</t>
  </si>
  <si>
    <t>Commercial Fishing Tier 0</t>
  </si>
  <si>
    <t>Other Commercial Tier 2</t>
  </si>
  <si>
    <t xml:space="preserve">Note that the load for the other commercial was the avg of excursion (0.42)  and tug (0.5) </t>
  </si>
  <si>
    <t>Commercial Fishing Tier 0 to Tier 3</t>
  </si>
  <si>
    <t>Commercial Fishing Tier 2  to Tier 3</t>
  </si>
  <si>
    <t>Other Commercial Tier 2  to Tier 3</t>
  </si>
  <si>
    <t>Commercial Fishing Tier 0  to Tier 3</t>
  </si>
  <si>
    <t>Commercial Fishing Tier 2 to Tier 3</t>
  </si>
  <si>
    <t>Other Commercial Tier 2 to Tier 3</t>
  </si>
  <si>
    <t xml:space="preserve">Chapter 12, ARB).  For this program we assumed 15 years.  Note that fishing boats are exempt from the ARB 's harbor craft regulation, which </t>
  </si>
  <si>
    <t>requires other type of commercial craft meet Tier 2 engine standards.</t>
  </si>
  <si>
    <t xml:space="preserve">As indicated we assumed a project life of 15 years, which implies one half of each class of boats would be done during each incentive funding </t>
  </si>
  <si>
    <t xml:space="preserve">The first step in estimating emissions from commercial boats was to estimate the number of boats </t>
  </si>
  <si>
    <t>Commercial boat owners must submit detailed information to ARB (Harbor Craft Regulation)</t>
  </si>
  <si>
    <t>Total Emissions Inventory (tons/year)</t>
  </si>
  <si>
    <t>Reductions Per Avg Project  (lbs/yr)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</si>
</sst>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vertical="center" wrapText="1"/>
    </xf>
    <xf numFmtId="1" fontId="0" fillId="0" borderId="0" xfId="0" applyNumberFormat="1"/>
    <xf numFmtId="1" fontId="1" fillId="0" borderId="0" xfId="0" applyNumberFormat="1" applyFont="1"/>
    <xf numFmtId="3" fontId="1" fillId="0" borderId="0" xfId="0" applyNumberFormat="1" applyFont="1"/>
    <xf numFmtId="0" fontId="0" fillId="0" borderId="0" xfId="0" applyFont="1"/>
    <xf numFmtId="0" fontId="2" fillId="0" borderId="0" xfId="0" applyFont="1" applyBorder="1"/>
    <xf numFmtId="164" fontId="2" fillId="0" borderId="0" xfId="0" applyNumberFormat="1" applyFont="1"/>
    <xf numFmtId="6" fontId="0" fillId="0" borderId="0" xfId="0" applyNumberFormat="1"/>
    <xf numFmtId="6" fontId="2" fillId="0" borderId="0" xfId="0" applyNumberFormat="1" applyFont="1"/>
    <xf numFmtId="6" fontId="1" fillId="0" borderId="0" xfId="0" applyNumberFormat="1" applyFont="1"/>
    <xf numFmtId="6" fontId="0" fillId="0" borderId="0" xfId="0" applyNumberFormat="1" applyFont="1"/>
    <xf numFmtId="8" fontId="1" fillId="0" borderId="0" xfId="0" applyNumberFormat="1" applyFont="1"/>
    <xf numFmtId="3" fontId="0" fillId="0" borderId="0" xfId="0" applyNumberFormat="1" applyFont="1"/>
    <xf numFmtId="165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vertical="center" wrapText="1"/>
    </xf>
    <xf numFmtId="3" fontId="0" fillId="0" borderId="1" xfId="0" applyNumberFormat="1" applyBorder="1"/>
    <xf numFmtId="3" fontId="0" fillId="0" borderId="1" xfId="0" applyNumberFormat="1" applyFill="1" applyBorder="1"/>
    <xf numFmtId="2" fontId="0" fillId="0" borderId="1" xfId="0" applyNumberFormat="1" applyBorder="1"/>
    <xf numFmtId="2" fontId="0" fillId="0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6" fontId="0" fillId="0" borderId="1" xfId="0" applyNumberFormat="1" applyBorder="1"/>
    <xf numFmtId="6" fontId="2" fillId="0" borderId="1" xfId="0" applyNumberFormat="1" applyFont="1" applyBorder="1"/>
    <xf numFmtId="6" fontId="0" fillId="0" borderId="1" xfId="0" applyNumberFormat="1" applyFont="1" applyBorder="1"/>
    <xf numFmtId="6" fontId="1" fillId="0" borderId="1" xfId="0" applyNumberFormat="1" applyFont="1" applyBorder="1"/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Font="1" applyAlignment="1">
      <alignment wrapText="1"/>
    </xf>
    <xf numFmtId="164" fontId="0" fillId="0" borderId="1" xfId="0" applyNumberFormat="1" applyBorder="1"/>
    <xf numFmtId="0" fontId="1" fillId="0" borderId="0" xfId="0" applyFont="1" applyFill="1" applyBorder="1" applyAlignment="1">
      <alignment vertical="center" wrapText="1"/>
    </xf>
    <xf numFmtId="164" fontId="0" fillId="0" borderId="0" xfId="0" applyNumberFormat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I5" sqref="I5"/>
    </sheetView>
  </sheetViews>
  <sheetFormatPr defaultRowHeight="12.75" x14ac:dyDescent="0.2"/>
  <cols>
    <col min="1" max="1" width="36.5703125" customWidth="1"/>
    <col min="2" max="2" width="12.85546875" customWidth="1"/>
    <col min="3" max="3" width="12.5703125" customWidth="1"/>
    <col min="4" max="4" width="18.85546875" style="54" customWidth="1"/>
    <col min="5" max="5" width="11.5703125" customWidth="1"/>
    <col min="6" max="6" width="10.7109375" customWidth="1"/>
  </cols>
  <sheetData>
    <row r="1" spans="1:7" ht="18.75" x14ac:dyDescent="0.2">
      <c r="A1" s="58" t="s">
        <v>98</v>
      </c>
    </row>
    <row r="3" spans="1:7" x14ac:dyDescent="0.2">
      <c r="A3" s="6" t="s">
        <v>9</v>
      </c>
      <c r="F3" s="59">
        <v>41604</v>
      </c>
    </row>
    <row r="4" spans="1:7" s="3" customFormat="1" ht="51" x14ac:dyDescent="0.2">
      <c r="A4" s="8" t="s">
        <v>5</v>
      </c>
      <c r="B4" s="55" t="s">
        <v>6</v>
      </c>
      <c r="C4" s="55" t="s">
        <v>121</v>
      </c>
      <c r="D4" s="55" t="s">
        <v>7</v>
      </c>
      <c r="E4" s="55" t="s">
        <v>122</v>
      </c>
      <c r="F4" s="55" t="s">
        <v>96</v>
      </c>
      <c r="G4" s="55" t="s">
        <v>8</v>
      </c>
    </row>
    <row r="5" spans="1:7" s="12" customFormat="1" ht="25.5" x14ac:dyDescent="0.2">
      <c r="A5" s="10" t="s">
        <v>99</v>
      </c>
      <c r="B5" s="51">
        <f>BoatEmissionandCostData!F121</f>
        <v>156.8456058370779</v>
      </c>
      <c r="C5" s="52">
        <f>BoatEmissionandCostData!F48</f>
        <v>23.301493909691629</v>
      </c>
      <c r="D5" s="56" t="s">
        <v>93</v>
      </c>
      <c r="E5" s="53">
        <f>BoatEmissionandCostData!I84</f>
        <v>1600.4091508810573</v>
      </c>
      <c r="F5" s="11">
        <v>62764</v>
      </c>
      <c r="G5" s="10">
        <v>15</v>
      </c>
    </row>
    <row r="6" spans="1:7" s="12" customFormat="1" ht="25.5" x14ac:dyDescent="0.2">
      <c r="A6" s="10" t="s">
        <v>46</v>
      </c>
      <c r="B6" s="51">
        <f>BoatEmissionandCostData!F122</f>
        <v>412.77780075853207</v>
      </c>
      <c r="C6" s="52">
        <f>BoatEmissionandCostData!F49</f>
        <v>13.378571068281937</v>
      </c>
      <c r="D6" s="56" t="s">
        <v>93</v>
      </c>
      <c r="E6" s="53">
        <f>BoatEmissionandCostData!I85</f>
        <v>608.11686674008808</v>
      </c>
      <c r="F6" s="11">
        <v>62764</v>
      </c>
      <c r="G6" s="10">
        <v>15</v>
      </c>
    </row>
    <row r="7" spans="1:7" s="12" customFormat="1" x14ac:dyDescent="0.2">
      <c r="A7" s="10" t="s">
        <v>100</v>
      </c>
      <c r="B7" s="51">
        <f>BoatEmissionandCostData!F123</f>
        <v>1226.6510116880906</v>
      </c>
      <c r="C7" s="52">
        <f>BoatEmissionandCostData!F50</f>
        <v>9.3437639207048466</v>
      </c>
      <c r="D7" s="56" t="s">
        <v>93</v>
      </c>
      <c r="E7" s="53">
        <f>BoatEmissionandCostData!I86</f>
        <v>204.63615198237883</v>
      </c>
      <c r="F7" s="11">
        <v>62764</v>
      </c>
      <c r="G7" s="10">
        <v>15</v>
      </c>
    </row>
    <row r="8" spans="1:7" s="12" customFormat="1" x14ac:dyDescent="0.2">
      <c r="A8" s="10" t="s">
        <v>47</v>
      </c>
      <c r="B8" s="51">
        <f>BoatEmissionandCostData!F124</f>
        <v>193.70374971608268</v>
      </c>
      <c r="C8" s="52">
        <f>BoatEmissionandCostData!F51</f>
        <v>9.6208182555066113</v>
      </c>
      <c r="D8" s="56" t="s">
        <v>94</v>
      </c>
      <c r="E8" s="53">
        <f>BoatEmissionandCostData!I87</f>
        <v>4373.0992070484581</v>
      </c>
      <c r="F8" s="11">
        <v>211771</v>
      </c>
      <c r="G8" s="10">
        <v>15</v>
      </c>
    </row>
    <row r="9" spans="1:7" s="12" customFormat="1" x14ac:dyDescent="0.2">
      <c r="A9" s="10" t="s">
        <v>48</v>
      </c>
      <c r="B9" s="51">
        <f>BoatEmissionandCostData!F125</f>
        <v>575.6290675525097</v>
      </c>
      <c r="C9" s="52">
        <f>BoatEmissionandCostData!F52</f>
        <v>6.7193016387665203</v>
      </c>
      <c r="D9" s="56" t="s">
        <v>94</v>
      </c>
      <c r="E9" s="53">
        <f>BoatEmissionandCostData!I88</f>
        <v>1471.5825903083703</v>
      </c>
      <c r="F9" s="11">
        <v>211771</v>
      </c>
      <c r="G9" s="10">
        <v>15</v>
      </c>
    </row>
    <row r="10" spans="1:7" s="12" customFormat="1" ht="25.5" x14ac:dyDescent="0.2">
      <c r="A10" s="10" t="s">
        <v>101</v>
      </c>
      <c r="B10" s="51">
        <f>BoatEmissionandCostData!F126</f>
        <v>723.59076526426793</v>
      </c>
      <c r="C10" s="52">
        <f>BoatEmissionandCostData!F53</f>
        <v>4.4135682819383266</v>
      </c>
      <c r="D10" s="56" t="s">
        <v>95</v>
      </c>
      <c r="E10" s="53">
        <f>BoatEmissionandCostData!I89</f>
        <v>966.60792951541862</v>
      </c>
      <c r="F10" s="11">
        <v>174857</v>
      </c>
      <c r="G10" s="10">
        <v>15</v>
      </c>
    </row>
    <row r="11" spans="1:7" s="12" customFormat="1" x14ac:dyDescent="0.2">
      <c r="B11" s="50"/>
      <c r="D11" s="57"/>
      <c r="E11" s="46"/>
    </row>
    <row r="12" spans="1:7" s="12" customFormat="1" x14ac:dyDescent="0.2">
      <c r="A12" s="49" t="s">
        <v>49</v>
      </c>
      <c r="B12" s="50"/>
      <c r="D12" s="57"/>
      <c r="E12" s="46"/>
    </row>
    <row r="13" spans="1:7" s="12" customFormat="1" ht="25.5" x14ac:dyDescent="0.2">
      <c r="A13" s="10" t="s">
        <v>99</v>
      </c>
      <c r="B13" s="51">
        <f>BoatEmissionandCostData!G121</f>
        <v>347954.24472391716</v>
      </c>
      <c r="C13" s="52">
        <f>BoatEmissionandCostData!G48</f>
        <v>1.3127602202643172</v>
      </c>
      <c r="D13" s="56" t="s">
        <v>93</v>
      </c>
      <c r="E13" s="53">
        <f>BoatEmissionandCostData!J84</f>
        <v>0.72140848017621217</v>
      </c>
      <c r="F13" s="11">
        <v>62764</v>
      </c>
      <c r="G13" s="10">
        <v>15</v>
      </c>
    </row>
    <row r="14" spans="1:7" s="12" customFormat="1" ht="25.5" x14ac:dyDescent="0.2">
      <c r="A14" s="10" t="s">
        <v>46</v>
      </c>
      <c r="B14" s="51" t="str">
        <f>BoatEmissionandCostData!G122</f>
        <v>No reduction</v>
      </c>
      <c r="C14" s="52">
        <f>BoatEmissionandCostData!G49</f>
        <v>1.1197072466960352</v>
      </c>
      <c r="D14" s="56" t="s">
        <v>93</v>
      </c>
      <c r="E14" s="53">
        <f>BoatEmissionandCostData!J85</f>
        <v>0</v>
      </c>
      <c r="F14" s="11">
        <v>62764</v>
      </c>
      <c r="G14" s="10">
        <v>15</v>
      </c>
    </row>
    <row r="15" spans="1:7" s="12" customFormat="1" x14ac:dyDescent="0.2">
      <c r="A15" s="10" t="s">
        <v>100</v>
      </c>
      <c r="B15" s="51" t="str">
        <f>BoatEmissionandCostData!G123</f>
        <v>No reduction</v>
      </c>
      <c r="C15" s="52">
        <f>BoatEmissionandCostData!G50</f>
        <v>1.1197072466960352</v>
      </c>
      <c r="D15" s="56" t="s">
        <v>93</v>
      </c>
      <c r="E15" s="53">
        <f>BoatEmissionandCostData!J86</f>
        <v>0</v>
      </c>
      <c r="F15" s="11">
        <v>62764</v>
      </c>
      <c r="G15" s="10">
        <v>15</v>
      </c>
    </row>
    <row r="16" spans="1:7" s="12" customFormat="1" x14ac:dyDescent="0.2">
      <c r="A16" s="10" t="s">
        <v>47</v>
      </c>
      <c r="B16" s="51" t="str">
        <f>BoatEmissionandCostData!G124</f>
        <v>No reduction</v>
      </c>
      <c r="C16" s="52">
        <f>BoatEmissionandCostData!G51</f>
        <v>0.80520556828193846</v>
      </c>
      <c r="D16" s="56" t="s">
        <v>94</v>
      </c>
      <c r="E16" s="53">
        <f>BoatEmissionandCostData!J87</f>
        <v>0</v>
      </c>
      <c r="F16" s="11">
        <v>211771</v>
      </c>
      <c r="G16" s="10">
        <v>15</v>
      </c>
    </row>
    <row r="17" spans="1:7" s="12" customFormat="1" x14ac:dyDescent="0.2">
      <c r="A17" s="10" t="s">
        <v>48</v>
      </c>
      <c r="B17" s="51" t="str">
        <f>BoatEmissionandCostData!G125</f>
        <v>No reduction</v>
      </c>
      <c r="C17" s="52">
        <f>BoatEmissionandCostData!G52</f>
        <v>0.80520556828193846</v>
      </c>
      <c r="D17" s="56" t="s">
        <v>94</v>
      </c>
      <c r="E17" s="53">
        <f>BoatEmissionandCostData!J88</f>
        <v>0</v>
      </c>
      <c r="F17" s="11">
        <v>211771</v>
      </c>
      <c r="G17" s="10">
        <v>15</v>
      </c>
    </row>
    <row r="18" spans="1:7" s="12" customFormat="1" ht="25.5" x14ac:dyDescent="0.2">
      <c r="A18" s="10" t="s">
        <v>101</v>
      </c>
      <c r="B18" s="51" t="str">
        <f>BoatEmissionandCostData!G126</f>
        <v>No reduction</v>
      </c>
      <c r="C18" s="52">
        <f>BoatEmissionandCostData!G53</f>
        <v>0.52889867841409677</v>
      </c>
      <c r="D18" s="56" t="s">
        <v>95</v>
      </c>
      <c r="E18" s="53">
        <f>BoatEmissionandCostData!J89</f>
        <v>0</v>
      </c>
      <c r="F18" s="11">
        <v>174857</v>
      </c>
      <c r="G18" s="10">
        <v>15</v>
      </c>
    </row>
    <row r="19" spans="1:7" s="12" customFormat="1" x14ac:dyDescent="0.2">
      <c r="B19" s="50"/>
      <c r="D19" s="57"/>
      <c r="E19" s="46"/>
    </row>
    <row r="20" spans="1:7" s="12" customFormat="1" x14ac:dyDescent="0.2">
      <c r="A20" s="49" t="s">
        <v>10</v>
      </c>
      <c r="B20" s="50"/>
      <c r="D20" s="57"/>
      <c r="E20" s="46"/>
    </row>
    <row r="21" spans="1:7" s="12" customFormat="1" ht="25.5" x14ac:dyDescent="0.2">
      <c r="A21" s="10" t="s">
        <v>99</v>
      </c>
      <c r="B21" s="51">
        <f>BoatEmissionandCostData!H121</f>
        <v>44856.591900046646</v>
      </c>
      <c r="C21" s="52">
        <f>BoatEmissionandCostData!H48</f>
        <v>0.72587918061674006</v>
      </c>
      <c r="D21" s="56" t="s">
        <v>93</v>
      </c>
      <c r="E21" s="53">
        <f>BoatEmissionandCostData!K84</f>
        <v>5.5959922995594722</v>
      </c>
      <c r="F21" s="11">
        <v>62764</v>
      </c>
      <c r="G21" s="10">
        <v>15</v>
      </c>
    </row>
    <row r="22" spans="1:7" s="12" customFormat="1" ht="25.5" x14ac:dyDescent="0.2">
      <c r="A22" s="10" t="s">
        <v>46</v>
      </c>
      <c r="B22" s="51">
        <f>BoatEmissionandCostData!H122</f>
        <v>150865.63963317682</v>
      </c>
      <c r="C22" s="52">
        <f>BoatEmissionandCostData!H49</f>
        <v>0.49228508259911896</v>
      </c>
      <c r="D22" s="56" t="s">
        <v>93</v>
      </c>
      <c r="E22" s="53">
        <f>BoatEmissionandCostData!K85</f>
        <v>1.6638456806167399</v>
      </c>
      <c r="F22" s="11">
        <v>62764</v>
      </c>
      <c r="G22" s="10">
        <v>15</v>
      </c>
    </row>
    <row r="23" spans="1:7" s="12" customFormat="1" x14ac:dyDescent="0.2">
      <c r="A23" s="10" t="s">
        <v>100</v>
      </c>
      <c r="B23" s="51">
        <f>BoatEmissionandCostData!H123</f>
        <v>776812.98099582875</v>
      </c>
      <c r="C23" s="52">
        <f>BoatEmissionandCostData!H50</f>
        <v>0.23166356828193832</v>
      </c>
      <c r="D23" s="56" t="s">
        <v>93</v>
      </c>
      <c r="E23" s="53">
        <f>BoatEmissionandCostData!K86</f>
        <v>0.32313716299559458</v>
      </c>
      <c r="F23" s="11">
        <v>62764</v>
      </c>
      <c r="G23" s="10">
        <v>15</v>
      </c>
    </row>
    <row r="24" spans="1:7" s="12" customFormat="1" x14ac:dyDescent="0.2">
      <c r="A24" s="10" t="s">
        <v>47</v>
      </c>
      <c r="B24" s="51">
        <f>BoatEmissionandCostData!H124</f>
        <v>460124.74368043384</v>
      </c>
      <c r="C24" s="52">
        <f>BoatEmissionandCostData!H51</f>
        <v>0.35401279295154187</v>
      </c>
      <c r="D24" s="56" t="s">
        <v>94</v>
      </c>
      <c r="E24" s="53">
        <f>BoatEmissionandCostData!K87</f>
        <v>1.8409914396475768</v>
      </c>
      <c r="F24" s="11">
        <v>211771</v>
      </c>
      <c r="G24" s="10">
        <v>15</v>
      </c>
    </row>
    <row r="25" spans="1:7" s="12" customFormat="1" x14ac:dyDescent="0.2">
      <c r="A25" s="10" t="s">
        <v>48</v>
      </c>
      <c r="B25" s="51">
        <f>BoatEmissionandCostData!H125</f>
        <v>2369200.0023160805</v>
      </c>
      <c r="C25" s="52">
        <f>BoatEmissionandCostData!H52</f>
        <v>0.16659425550660795</v>
      </c>
      <c r="D25" s="56" t="s">
        <v>94</v>
      </c>
      <c r="E25" s="53">
        <f>BoatEmissionandCostData!K88</f>
        <v>0.35754082114537433</v>
      </c>
      <c r="F25" s="11">
        <v>211771</v>
      </c>
      <c r="G25" s="10">
        <v>15</v>
      </c>
    </row>
    <row r="26" spans="1:7" s="12" customFormat="1" ht="25.5" x14ac:dyDescent="0.2">
      <c r="A26" s="10" t="s">
        <v>101</v>
      </c>
      <c r="B26" s="51">
        <f>BoatEmissionandCostData!H126</f>
        <v>2175316.8461632412</v>
      </c>
      <c r="C26" s="52">
        <f>BoatEmissionandCostData!H53</f>
        <v>0.1094273127753304</v>
      </c>
      <c r="D26" s="56" t="s">
        <v>95</v>
      </c>
      <c r="E26" s="53">
        <f>BoatEmissionandCostData!K89</f>
        <v>0.32152951541850217</v>
      </c>
      <c r="F26" s="11">
        <v>174857</v>
      </c>
      <c r="G26" s="10">
        <v>15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"/>
  <sheetViews>
    <sheetView tabSelected="1" topLeftCell="A88" workbookViewId="0">
      <selection activeCell="K127" sqref="K127"/>
    </sheetView>
  </sheetViews>
  <sheetFormatPr defaultRowHeight="12.75" x14ac:dyDescent="0.2"/>
  <cols>
    <col min="2" max="2" width="16.42578125" customWidth="1"/>
    <col min="3" max="4" width="10" customWidth="1"/>
    <col min="5" max="5" width="10.42578125" customWidth="1"/>
    <col min="6" max="6" width="9.5703125" customWidth="1"/>
    <col min="7" max="7" width="10.85546875" customWidth="1"/>
    <col min="8" max="8" width="11.28515625" customWidth="1"/>
    <col min="9" max="9" width="10.42578125" customWidth="1"/>
    <col min="10" max="10" width="11.7109375" customWidth="1"/>
    <col min="11" max="11" width="12.28515625" style="1" customWidth="1"/>
    <col min="12" max="12" width="11.5703125" style="1" customWidth="1"/>
    <col min="13" max="13" width="15" style="1" customWidth="1"/>
  </cols>
  <sheetData>
    <row r="1" spans="1:1" ht="15.75" x14ac:dyDescent="0.25">
      <c r="A1" s="7" t="s">
        <v>2</v>
      </c>
    </row>
    <row r="3" spans="1:1" x14ac:dyDescent="0.2">
      <c r="A3" s="6" t="s">
        <v>11</v>
      </c>
    </row>
    <row r="4" spans="1:1" x14ac:dyDescent="0.2">
      <c r="A4" s="6"/>
    </row>
    <row r="5" spans="1:1" x14ac:dyDescent="0.2">
      <c r="A5" s="18" t="s">
        <v>119</v>
      </c>
    </row>
    <row r="6" spans="1:1" x14ac:dyDescent="0.2">
      <c r="A6" t="s">
        <v>12</v>
      </c>
    </row>
    <row r="8" spans="1:1" x14ac:dyDescent="0.2">
      <c r="A8" t="s">
        <v>120</v>
      </c>
    </row>
    <row r="9" spans="1:1" x14ac:dyDescent="0.2">
      <c r="A9" t="s">
        <v>13</v>
      </c>
    </row>
    <row r="10" spans="1:1" x14ac:dyDescent="0.2">
      <c r="A10" t="s">
        <v>102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103</v>
      </c>
    </row>
    <row r="15" spans="1:1" x14ac:dyDescent="0.2">
      <c r="A15" t="s">
        <v>104</v>
      </c>
    </row>
    <row r="16" spans="1:1" x14ac:dyDescent="0.2">
      <c r="A16" t="s">
        <v>16</v>
      </c>
    </row>
    <row r="18" spans="1:2" x14ac:dyDescent="0.2">
      <c r="A18" t="s">
        <v>105</v>
      </c>
    </row>
    <row r="19" spans="1:2" x14ac:dyDescent="0.2">
      <c r="A19" t="s">
        <v>17</v>
      </c>
    </row>
    <row r="20" spans="1:2" x14ac:dyDescent="0.2">
      <c r="A20" t="s">
        <v>18</v>
      </c>
    </row>
    <row r="22" spans="1:2" x14ac:dyDescent="0.2">
      <c r="A22" t="s">
        <v>19</v>
      </c>
    </row>
    <row r="24" spans="1:2" x14ac:dyDescent="0.2">
      <c r="A24" t="s">
        <v>23</v>
      </c>
    </row>
    <row r="25" spans="1:2" x14ac:dyDescent="0.2">
      <c r="A25" t="s">
        <v>20</v>
      </c>
    </row>
    <row r="26" spans="1:2" x14ac:dyDescent="0.2">
      <c r="B26" t="s">
        <v>106</v>
      </c>
    </row>
    <row r="27" spans="1:2" x14ac:dyDescent="0.2">
      <c r="B27" t="s">
        <v>21</v>
      </c>
    </row>
    <row r="28" spans="1:2" x14ac:dyDescent="0.2">
      <c r="B28" t="s">
        <v>22</v>
      </c>
    </row>
    <row r="29" spans="1:2" x14ac:dyDescent="0.2">
      <c r="B29" t="s">
        <v>24</v>
      </c>
    </row>
    <row r="30" spans="1:2" x14ac:dyDescent="0.2">
      <c r="B30" t="s">
        <v>25</v>
      </c>
    </row>
    <row r="32" spans="1:2" x14ac:dyDescent="0.2">
      <c r="A32" t="s">
        <v>26</v>
      </c>
    </row>
    <row r="34" spans="1:13" s="3" customFormat="1" ht="38.25" x14ac:dyDescent="0.2">
      <c r="B34" s="8" t="s">
        <v>1</v>
      </c>
      <c r="C34" s="9" t="s">
        <v>27</v>
      </c>
      <c r="D34" s="9" t="s">
        <v>28</v>
      </c>
      <c r="E34" s="9" t="s">
        <v>0</v>
      </c>
      <c r="F34" s="9" t="s">
        <v>29</v>
      </c>
      <c r="G34" s="9" t="s">
        <v>30</v>
      </c>
      <c r="H34" s="9" t="s">
        <v>31</v>
      </c>
      <c r="I34" s="9" t="s">
        <v>38</v>
      </c>
      <c r="K34" s="13"/>
      <c r="L34" s="13"/>
      <c r="M34" s="13"/>
    </row>
    <row r="35" spans="1:13" s="12" customFormat="1" ht="25.5" x14ac:dyDescent="0.2">
      <c r="B35" s="10" t="s">
        <v>107</v>
      </c>
      <c r="C35" s="10">
        <v>20</v>
      </c>
      <c r="D35" s="10">
        <v>323</v>
      </c>
      <c r="E35" s="10">
        <v>0.27</v>
      </c>
      <c r="F35" s="10">
        <v>1005</v>
      </c>
      <c r="G35" s="10">
        <v>12.07</v>
      </c>
      <c r="H35" s="10">
        <v>0.68</v>
      </c>
      <c r="I35" s="10">
        <v>0.376</v>
      </c>
      <c r="K35" s="14"/>
      <c r="L35" s="14"/>
      <c r="M35" s="14"/>
    </row>
    <row r="36" spans="1:13" s="12" customFormat="1" ht="25.5" x14ac:dyDescent="0.2">
      <c r="B36" s="10" t="s">
        <v>32</v>
      </c>
      <c r="C36" s="10">
        <v>20</v>
      </c>
      <c r="D36" s="10">
        <v>323</v>
      </c>
      <c r="E36" s="10">
        <v>0.27</v>
      </c>
      <c r="F36" s="10">
        <v>1005</v>
      </c>
      <c r="G36" s="10">
        <v>6.93</v>
      </c>
      <c r="H36" s="10">
        <v>0.57999999999999996</v>
      </c>
      <c r="I36" s="10">
        <v>0.255</v>
      </c>
      <c r="K36" s="14"/>
      <c r="L36" s="14"/>
      <c r="M36" s="14"/>
    </row>
    <row r="37" spans="1:13" s="12" customFormat="1" ht="25.5" x14ac:dyDescent="0.2">
      <c r="B37" s="10" t="s">
        <v>100</v>
      </c>
      <c r="C37" s="10">
        <v>20</v>
      </c>
      <c r="D37" s="10">
        <v>323</v>
      </c>
      <c r="E37" s="10">
        <v>0.27</v>
      </c>
      <c r="F37" s="10">
        <v>1005</v>
      </c>
      <c r="G37" s="10">
        <v>4.84</v>
      </c>
      <c r="H37" s="10">
        <v>0.57999999999999996</v>
      </c>
      <c r="I37" s="10">
        <v>0.12</v>
      </c>
      <c r="K37" s="14"/>
      <c r="L37" s="14"/>
      <c r="M37" s="14"/>
    </row>
    <row r="38" spans="1:13" s="12" customFormat="1" ht="25.5" x14ac:dyDescent="0.2">
      <c r="B38" s="10" t="s">
        <v>33</v>
      </c>
      <c r="C38" s="10">
        <v>2</v>
      </c>
      <c r="D38" s="10">
        <v>1090</v>
      </c>
      <c r="E38" s="10">
        <v>0.52</v>
      </c>
      <c r="F38" s="10">
        <v>1112</v>
      </c>
      <c r="G38" s="10">
        <v>6.93</v>
      </c>
      <c r="H38" s="10">
        <v>0.57999999999999996</v>
      </c>
      <c r="I38" s="10">
        <v>0.255</v>
      </c>
      <c r="K38" s="14"/>
      <c r="L38" s="14"/>
      <c r="M38" s="14"/>
    </row>
    <row r="39" spans="1:13" s="12" customFormat="1" ht="25.5" x14ac:dyDescent="0.2">
      <c r="B39" s="10" t="s">
        <v>34</v>
      </c>
      <c r="C39" s="10">
        <v>2</v>
      </c>
      <c r="D39" s="10">
        <v>1090</v>
      </c>
      <c r="E39" s="10">
        <v>0.52</v>
      </c>
      <c r="F39" s="10">
        <v>1112</v>
      </c>
      <c r="G39" s="10">
        <v>4.84</v>
      </c>
      <c r="H39" s="10">
        <v>0.57999999999999996</v>
      </c>
      <c r="I39" s="10">
        <v>0.12</v>
      </c>
      <c r="K39" s="14"/>
      <c r="L39" s="14"/>
      <c r="M39" s="14"/>
    </row>
    <row r="40" spans="1:13" s="12" customFormat="1" ht="25.5" x14ac:dyDescent="0.2">
      <c r="B40" s="10" t="s">
        <v>108</v>
      </c>
      <c r="C40" s="10">
        <v>2</v>
      </c>
      <c r="D40" s="10">
        <v>900</v>
      </c>
      <c r="E40" s="10">
        <v>0.46</v>
      </c>
      <c r="F40" s="10">
        <v>1000</v>
      </c>
      <c r="G40" s="10">
        <v>4.84</v>
      </c>
      <c r="H40" s="10">
        <v>0.57999999999999996</v>
      </c>
      <c r="I40" s="10">
        <v>0.12</v>
      </c>
      <c r="K40" s="14"/>
      <c r="L40" s="14"/>
      <c r="M40" s="14"/>
    </row>
    <row r="42" spans="1:13" x14ac:dyDescent="0.2">
      <c r="A42" t="s">
        <v>35</v>
      </c>
    </row>
    <row r="43" spans="1:13" x14ac:dyDescent="0.2">
      <c r="B43" t="s">
        <v>36</v>
      </c>
    </row>
    <row r="44" spans="1:13" x14ac:dyDescent="0.2">
      <c r="B44" t="s">
        <v>37</v>
      </c>
    </row>
    <row r="45" spans="1:13" x14ac:dyDescent="0.2">
      <c r="B45" t="s">
        <v>109</v>
      </c>
    </row>
    <row r="47" spans="1:13" ht="51" x14ac:dyDescent="0.2">
      <c r="B47" s="8" t="s">
        <v>1</v>
      </c>
      <c r="C47" s="9" t="s">
        <v>39</v>
      </c>
      <c r="D47" s="9" t="s">
        <v>40</v>
      </c>
      <c r="E47" s="9" t="s">
        <v>41</v>
      </c>
      <c r="F47" s="9" t="s">
        <v>43</v>
      </c>
      <c r="G47" s="9" t="s">
        <v>44</v>
      </c>
      <c r="H47" s="9" t="s">
        <v>45</v>
      </c>
    </row>
    <row r="48" spans="1:13" ht="25.5" x14ac:dyDescent="0.2">
      <c r="B48" s="10" t="s">
        <v>107</v>
      </c>
      <c r="C48" s="30">
        <f>$C35*$D35*$E35*$F35*G35/454</f>
        <v>46602.987819383256</v>
      </c>
      <c r="D48" s="30">
        <f>$C35*$D35*$E35*$F35*H35/454</f>
        <v>2625.5204405286345</v>
      </c>
      <c r="E48" s="30">
        <f>$C35*$D35*$E35*$F35*I35/454</f>
        <v>1451.7583612334802</v>
      </c>
      <c r="F48" s="32">
        <f>C48/2000</f>
        <v>23.301493909691629</v>
      </c>
      <c r="G48" s="32">
        <f>D48/2000</f>
        <v>1.3127602202643172</v>
      </c>
      <c r="H48" s="32">
        <f>E48/2000</f>
        <v>0.72587918061674006</v>
      </c>
    </row>
    <row r="49" spans="1:9" ht="25.5" x14ac:dyDescent="0.2">
      <c r="B49" s="10" t="s">
        <v>32</v>
      </c>
      <c r="C49" s="30">
        <f t="shared" ref="C49:E49" si="0">$C36*$D36*$E36*$F36*G36/454</f>
        <v>26757.142136563874</v>
      </c>
      <c r="D49" s="30">
        <f t="shared" si="0"/>
        <v>2239.4144933920702</v>
      </c>
      <c r="E49" s="30">
        <f t="shared" si="0"/>
        <v>984.57016519823787</v>
      </c>
      <c r="F49" s="32">
        <f t="shared" ref="F49:F53" si="1">C49/2000</f>
        <v>13.378571068281937</v>
      </c>
      <c r="G49" s="32">
        <f t="shared" ref="G49:G53" si="2">D49/2000</f>
        <v>1.1197072466960352</v>
      </c>
      <c r="H49" s="32">
        <f t="shared" ref="H49:H53" si="3">E49/2000</f>
        <v>0.49228508259911896</v>
      </c>
    </row>
    <row r="50" spans="1:9" ht="25.5" x14ac:dyDescent="0.2">
      <c r="B50" s="10" t="s">
        <v>100</v>
      </c>
      <c r="C50" s="30">
        <f t="shared" ref="C50:E50" si="4">$C37*$D37*$E37*$F37*G37/454</f>
        <v>18687.527841409694</v>
      </c>
      <c r="D50" s="30">
        <f t="shared" si="4"/>
        <v>2239.4144933920702</v>
      </c>
      <c r="E50" s="30">
        <f t="shared" si="4"/>
        <v>463.32713656387665</v>
      </c>
      <c r="F50" s="32">
        <f t="shared" si="1"/>
        <v>9.3437639207048466</v>
      </c>
      <c r="G50" s="32">
        <f t="shared" si="2"/>
        <v>1.1197072466960352</v>
      </c>
      <c r="H50" s="32">
        <f t="shared" si="3"/>
        <v>0.23166356828193832</v>
      </c>
    </row>
    <row r="51" spans="1:9" ht="25.5" x14ac:dyDescent="0.2">
      <c r="B51" s="10" t="s">
        <v>33</v>
      </c>
      <c r="C51" s="30">
        <f t="shared" ref="C51:E51" si="5">$C38*$D38*$E38*$F38*G38/454</f>
        <v>19241.636511013221</v>
      </c>
      <c r="D51" s="30">
        <f t="shared" si="5"/>
        <v>1610.4111365638769</v>
      </c>
      <c r="E51" s="30">
        <f t="shared" si="5"/>
        <v>708.02558590308377</v>
      </c>
      <c r="F51" s="32">
        <f t="shared" si="1"/>
        <v>9.6208182555066113</v>
      </c>
      <c r="G51" s="32">
        <f t="shared" si="2"/>
        <v>0.80520556828193846</v>
      </c>
      <c r="H51" s="32">
        <f t="shared" si="3"/>
        <v>0.35401279295154187</v>
      </c>
    </row>
    <row r="52" spans="1:9" ht="25.5" x14ac:dyDescent="0.2">
      <c r="B52" s="10" t="s">
        <v>34</v>
      </c>
      <c r="C52" s="30">
        <f t="shared" ref="C52:E52" si="6">$C39*$D39*$E39*$F39*G39/454</f>
        <v>13438.60327753304</v>
      </c>
      <c r="D52" s="30">
        <f t="shared" si="6"/>
        <v>1610.4111365638769</v>
      </c>
      <c r="E52" s="30">
        <f t="shared" si="6"/>
        <v>333.18851101321587</v>
      </c>
      <c r="F52" s="32">
        <f t="shared" si="1"/>
        <v>6.7193016387665203</v>
      </c>
      <c r="G52" s="32">
        <f t="shared" si="2"/>
        <v>0.80520556828193846</v>
      </c>
      <c r="H52" s="32">
        <f t="shared" si="3"/>
        <v>0.16659425550660795</v>
      </c>
    </row>
    <row r="53" spans="1:9" ht="25.5" x14ac:dyDescent="0.2">
      <c r="B53" s="10" t="s">
        <v>108</v>
      </c>
      <c r="C53" s="30">
        <f t="shared" ref="C53:E53" si="7">$C40*$D40*$E40*$F40*G40/454</f>
        <v>8827.1365638766529</v>
      </c>
      <c r="D53" s="30">
        <f t="shared" si="7"/>
        <v>1057.7973568281936</v>
      </c>
      <c r="E53" s="30">
        <f t="shared" si="7"/>
        <v>218.85462555066078</v>
      </c>
      <c r="F53" s="32">
        <f t="shared" si="1"/>
        <v>4.4135682819383266</v>
      </c>
      <c r="G53" s="32">
        <f t="shared" si="2"/>
        <v>0.52889867841409677</v>
      </c>
      <c r="H53" s="32">
        <f t="shared" si="3"/>
        <v>0.1094273127753304</v>
      </c>
    </row>
    <row r="54" spans="1:9" x14ac:dyDescent="0.2">
      <c r="B54" s="29" t="s">
        <v>42</v>
      </c>
      <c r="C54" s="31">
        <f>SUM(C48:C53)</f>
        <v>133555.03414977973</v>
      </c>
      <c r="D54" s="31">
        <f t="shared" ref="D54:E54" si="8">SUM(D48:D53)</f>
        <v>11382.969057268721</v>
      </c>
      <c r="E54" s="31">
        <f t="shared" si="8"/>
        <v>4159.7243854625558</v>
      </c>
      <c r="F54" s="33">
        <f t="shared" ref="F54" si="9">SUM(F48:F53)</f>
        <v>66.777517074889872</v>
      </c>
      <c r="G54" s="33">
        <f t="shared" ref="G54" si="10">SUM(G48:G53)</f>
        <v>5.6914845286343621</v>
      </c>
      <c r="H54" s="33">
        <f t="shared" ref="H54" si="11">SUM(H48:H53)</f>
        <v>2.0798621927312779</v>
      </c>
    </row>
    <row r="56" spans="1:9" x14ac:dyDescent="0.2">
      <c r="A56" s="6" t="s">
        <v>7</v>
      </c>
    </row>
    <row r="58" spans="1:9" x14ac:dyDescent="0.2">
      <c r="A58" t="s">
        <v>50</v>
      </c>
    </row>
    <row r="59" spans="1:9" x14ac:dyDescent="0.2">
      <c r="A59" t="s">
        <v>51</v>
      </c>
    </row>
    <row r="60" spans="1:9" x14ac:dyDescent="0.2">
      <c r="A60" t="s">
        <v>52</v>
      </c>
    </row>
    <row r="62" spans="1:9" x14ac:dyDescent="0.2">
      <c r="B62" t="s">
        <v>57</v>
      </c>
    </row>
    <row r="63" spans="1:9" x14ac:dyDescent="0.2">
      <c r="B63" s="34" t="s">
        <v>53</v>
      </c>
      <c r="C63" s="35"/>
      <c r="D63" s="35"/>
      <c r="E63" s="35"/>
      <c r="F63" s="35"/>
      <c r="G63" s="36"/>
      <c r="H63" s="40">
        <v>85000</v>
      </c>
      <c r="I63" s="21"/>
    </row>
    <row r="64" spans="1:9" x14ac:dyDescent="0.2">
      <c r="B64" s="34" t="s">
        <v>55</v>
      </c>
      <c r="C64" s="35"/>
      <c r="D64" s="35"/>
      <c r="E64" s="35"/>
      <c r="F64" s="35"/>
      <c r="G64" s="36"/>
      <c r="H64" s="41">
        <v>17000</v>
      </c>
      <c r="I64" s="22"/>
    </row>
    <row r="65" spans="1:13" x14ac:dyDescent="0.2">
      <c r="B65" s="37" t="s">
        <v>3</v>
      </c>
      <c r="C65" s="38"/>
      <c r="D65" s="38"/>
      <c r="E65" s="38"/>
      <c r="F65" s="38"/>
      <c r="G65" s="39"/>
      <c r="H65" s="42">
        <f>H63-H64</f>
        <v>68000</v>
      </c>
      <c r="I65" s="24"/>
    </row>
    <row r="66" spans="1:13" x14ac:dyDescent="0.2">
      <c r="B66" s="34" t="s">
        <v>4</v>
      </c>
      <c r="C66" s="35"/>
      <c r="D66" s="35"/>
      <c r="E66" s="35"/>
      <c r="F66" s="35"/>
      <c r="G66" s="36"/>
      <c r="H66" s="43">
        <f>H65/350</f>
        <v>194.28571428571428</v>
      </c>
      <c r="I66" s="25"/>
    </row>
    <row r="68" spans="1:13" x14ac:dyDescent="0.2">
      <c r="A68" t="s">
        <v>54</v>
      </c>
    </row>
    <row r="70" spans="1:13" s="3" customFormat="1" ht="25.5" x14ac:dyDescent="0.2">
      <c r="B70" s="8" t="s">
        <v>1</v>
      </c>
      <c r="C70" s="9" t="s">
        <v>28</v>
      </c>
      <c r="D70" s="9" t="s">
        <v>56</v>
      </c>
      <c r="K70" s="13"/>
      <c r="L70" s="13"/>
      <c r="M70" s="13"/>
    </row>
    <row r="71" spans="1:13" ht="38.25" x14ac:dyDescent="0.2">
      <c r="B71" s="10" t="s">
        <v>110</v>
      </c>
      <c r="C71" s="10">
        <v>323</v>
      </c>
      <c r="D71" s="44">
        <f>C71*H$66</f>
        <v>62754.28571428571</v>
      </c>
    </row>
    <row r="72" spans="1:13" ht="38.25" x14ac:dyDescent="0.2">
      <c r="B72" s="10" t="s">
        <v>87</v>
      </c>
      <c r="C72" s="10">
        <v>323</v>
      </c>
      <c r="D72" s="44">
        <f t="shared" ref="D72:D76" si="12">C72*H$66</f>
        <v>62754.28571428571</v>
      </c>
    </row>
    <row r="73" spans="1:13" ht="38.25" x14ac:dyDescent="0.2">
      <c r="B73" s="10" t="s">
        <v>111</v>
      </c>
      <c r="C73" s="10">
        <v>323</v>
      </c>
      <c r="D73" s="44">
        <f t="shared" si="12"/>
        <v>62754.28571428571</v>
      </c>
    </row>
    <row r="74" spans="1:13" ht="25.5" x14ac:dyDescent="0.2">
      <c r="B74" s="10" t="s">
        <v>88</v>
      </c>
      <c r="C74" s="10">
        <v>1090</v>
      </c>
      <c r="D74" s="44">
        <f t="shared" si="12"/>
        <v>211771.42857142855</v>
      </c>
    </row>
    <row r="75" spans="1:13" ht="25.5" x14ac:dyDescent="0.2">
      <c r="B75" s="10" t="s">
        <v>89</v>
      </c>
      <c r="C75" s="10">
        <v>1090</v>
      </c>
      <c r="D75" s="44">
        <f t="shared" si="12"/>
        <v>211771.42857142855</v>
      </c>
    </row>
    <row r="76" spans="1:13" ht="25.5" x14ac:dyDescent="0.2">
      <c r="B76" s="10" t="s">
        <v>112</v>
      </c>
      <c r="C76" s="10">
        <v>900</v>
      </c>
      <c r="D76" s="44">
        <f t="shared" si="12"/>
        <v>174857.14285714284</v>
      </c>
    </row>
    <row r="78" spans="1:13" x14ac:dyDescent="0.2">
      <c r="A78" s="6" t="s">
        <v>58</v>
      </c>
    </row>
    <row r="79" spans="1:13" x14ac:dyDescent="0.2">
      <c r="A79" s="6"/>
    </row>
    <row r="80" spans="1:13" x14ac:dyDescent="0.2">
      <c r="A80" s="18" t="s">
        <v>70</v>
      </c>
    </row>
    <row r="81" spans="1:11" x14ac:dyDescent="0.2">
      <c r="A81" s="18" t="s">
        <v>69</v>
      </c>
    </row>
    <row r="82" spans="1:11" x14ac:dyDescent="0.2">
      <c r="A82" s="6"/>
    </row>
    <row r="83" spans="1:11" ht="51" x14ac:dyDescent="0.2">
      <c r="A83" s="6"/>
      <c r="B83" s="8" t="s">
        <v>1</v>
      </c>
      <c r="C83" s="9" t="s">
        <v>60</v>
      </c>
      <c r="D83" s="9" t="s">
        <v>61</v>
      </c>
      <c r="E83" s="9" t="s">
        <v>62</v>
      </c>
      <c r="F83" s="9" t="s">
        <v>63</v>
      </c>
      <c r="G83" s="9" t="s">
        <v>64</v>
      </c>
      <c r="H83" s="9" t="s">
        <v>65</v>
      </c>
      <c r="I83" s="9" t="s">
        <v>66</v>
      </c>
      <c r="J83" s="9" t="s">
        <v>67</v>
      </c>
      <c r="K83" s="9" t="s">
        <v>68</v>
      </c>
    </row>
    <row r="84" spans="1:11" ht="38.25" x14ac:dyDescent="0.2">
      <c r="A84" s="6"/>
      <c r="B84" s="10" t="s">
        <v>113</v>
      </c>
      <c r="C84" s="10">
        <v>12.07</v>
      </c>
      <c r="D84" s="10">
        <v>0.68</v>
      </c>
      <c r="E84" s="10">
        <v>0.376</v>
      </c>
      <c r="F84" s="10">
        <v>3.78</v>
      </c>
      <c r="G84" s="10">
        <v>0.57999999999999996</v>
      </c>
      <c r="H84" s="10">
        <v>6.8000000000000005E-2</v>
      </c>
      <c r="I84" s="45">
        <f t="shared" ref="I84:K89" si="13">(C84-F84)*D35*E35*F35/454</f>
        <v>1600.4091508810573</v>
      </c>
      <c r="J84" s="45">
        <f t="shared" si="13"/>
        <v>0.72140848017621217</v>
      </c>
      <c r="K84" s="45">
        <f t="shared" si="13"/>
        <v>5.5959922995594722</v>
      </c>
    </row>
    <row r="85" spans="1:11" ht="38.25" x14ac:dyDescent="0.2">
      <c r="A85" s="6"/>
      <c r="B85" s="10" t="s">
        <v>90</v>
      </c>
      <c r="C85" s="10">
        <v>6.93</v>
      </c>
      <c r="D85" s="10">
        <v>0.57999999999999996</v>
      </c>
      <c r="E85" s="10">
        <v>0.255</v>
      </c>
      <c r="F85" s="10">
        <v>3.78</v>
      </c>
      <c r="G85" s="10">
        <v>0.57999999999999996</v>
      </c>
      <c r="H85" s="10">
        <v>6.8000000000000005E-2</v>
      </c>
      <c r="I85" s="45">
        <f t="shared" si="13"/>
        <v>608.11686674008808</v>
      </c>
      <c r="J85" s="45">
        <f t="shared" si="13"/>
        <v>0</v>
      </c>
      <c r="K85" s="45">
        <f t="shared" si="13"/>
        <v>1.6638456806167399</v>
      </c>
    </row>
    <row r="86" spans="1:11" ht="38.25" x14ac:dyDescent="0.2">
      <c r="A86" s="6"/>
      <c r="B86" s="10" t="s">
        <v>114</v>
      </c>
      <c r="C86" s="10">
        <v>4.84</v>
      </c>
      <c r="D86" s="10">
        <v>0.57999999999999996</v>
      </c>
      <c r="E86" s="10">
        <v>0.12</v>
      </c>
      <c r="F86" s="10">
        <v>3.78</v>
      </c>
      <c r="G86" s="10">
        <v>0.57999999999999996</v>
      </c>
      <c r="H86" s="10">
        <v>6.8000000000000005E-2</v>
      </c>
      <c r="I86" s="45">
        <f t="shared" si="13"/>
        <v>204.63615198237883</v>
      </c>
      <c r="J86" s="45">
        <f t="shared" si="13"/>
        <v>0</v>
      </c>
      <c r="K86" s="45">
        <f t="shared" si="13"/>
        <v>0.32313716299559458</v>
      </c>
    </row>
    <row r="87" spans="1:11" ht="25.5" x14ac:dyDescent="0.2">
      <c r="A87" s="6"/>
      <c r="B87" s="10" t="s">
        <v>91</v>
      </c>
      <c r="C87" s="10">
        <v>6.93</v>
      </c>
      <c r="D87" s="10">
        <v>0.57999999999999996</v>
      </c>
      <c r="E87" s="10">
        <v>0.255</v>
      </c>
      <c r="F87" s="10">
        <v>3.78</v>
      </c>
      <c r="G87" s="10">
        <v>0.57999999999999996</v>
      </c>
      <c r="H87" s="10">
        <v>6.8000000000000005E-2</v>
      </c>
      <c r="I87" s="45">
        <f t="shared" si="13"/>
        <v>4373.0992070484581</v>
      </c>
      <c r="J87" s="45">
        <f t="shared" si="13"/>
        <v>0</v>
      </c>
      <c r="K87" s="45">
        <f t="shared" si="13"/>
        <v>1.8409914396475768</v>
      </c>
    </row>
    <row r="88" spans="1:11" ht="25.5" x14ac:dyDescent="0.2">
      <c r="A88" s="6"/>
      <c r="B88" s="10" t="s">
        <v>92</v>
      </c>
      <c r="C88" s="10">
        <v>4.84</v>
      </c>
      <c r="D88" s="10">
        <v>0.57999999999999996</v>
      </c>
      <c r="E88" s="10">
        <v>0.12</v>
      </c>
      <c r="F88" s="10">
        <v>3.78</v>
      </c>
      <c r="G88" s="10">
        <v>0.57999999999999996</v>
      </c>
      <c r="H88" s="10">
        <v>6.8000000000000005E-2</v>
      </c>
      <c r="I88" s="45">
        <f t="shared" si="13"/>
        <v>1471.5825903083703</v>
      </c>
      <c r="J88" s="45">
        <f t="shared" si="13"/>
        <v>0</v>
      </c>
      <c r="K88" s="45">
        <f t="shared" si="13"/>
        <v>0.35754082114537433</v>
      </c>
    </row>
    <row r="89" spans="1:11" ht="25.5" x14ac:dyDescent="0.2">
      <c r="A89" s="6"/>
      <c r="B89" s="10" t="s">
        <v>115</v>
      </c>
      <c r="C89" s="10">
        <v>4.84</v>
      </c>
      <c r="D89" s="10">
        <v>0.57999999999999996</v>
      </c>
      <c r="E89" s="10">
        <v>0.12</v>
      </c>
      <c r="F89" s="10">
        <v>3.78</v>
      </c>
      <c r="G89" s="10">
        <v>0.57999999999999996</v>
      </c>
      <c r="H89" s="10">
        <v>6.8000000000000005E-2</v>
      </c>
      <c r="I89" s="45">
        <f t="shared" si="13"/>
        <v>966.60792951541862</v>
      </c>
      <c r="J89" s="45">
        <f t="shared" si="13"/>
        <v>0</v>
      </c>
      <c r="K89" s="45">
        <f t="shared" si="13"/>
        <v>0.32152951541850217</v>
      </c>
    </row>
    <row r="90" spans="1:11" x14ac:dyDescent="0.2">
      <c r="A90" s="6"/>
    </row>
    <row r="91" spans="1:11" x14ac:dyDescent="0.2">
      <c r="A91" s="6"/>
    </row>
    <row r="92" spans="1:11" x14ac:dyDescent="0.2">
      <c r="A92" s="6" t="s">
        <v>71</v>
      </c>
    </row>
    <row r="94" spans="1:11" x14ac:dyDescent="0.2">
      <c r="A94" t="s">
        <v>72</v>
      </c>
    </row>
    <row r="96" spans="1:11" x14ac:dyDescent="0.2">
      <c r="A96" s="6" t="s">
        <v>59</v>
      </c>
    </row>
    <row r="98" spans="1:13" x14ac:dyDescent="0.2">
      <c r="A98" t="s">
        <v>73</v>
      </c>
    </row>
    <row r="99" spans="1:13" x14ac:dyDescent="0.2">
      <c r="A99" t="s">
        <v>116</v>
      </c>
    </row>
    <row r="100" spans="1:13" x14ac:dyDescent="0.2">
      <c r="A100" t="s">
        <v>117</v>
      </c>
    </row>
    <row r="102" spans="1:13" x14ac:dyDescent="0.2">
      <c r="A102" s="6" t="s">
        <v>6</v>
      </c>
    </row>
    <row r="103" spans="1:13" x14ac:dyDescent="0.2">
      <c r="A103" s="6"/>
    </row>
    <row r="104" spans="1:13" x14ac:dyDescent="0.2">
      <c r="A104" s="18" t="s">
        <v>74</v>
      </c>
    </row>
    <row r="105" spans="1:13" x14ac:dyDescent="0.2">
      <c r="A105" s="18" t="s">
        <v>75</v>
      </c>
    </row>
    <row r="106" spans="1:13" x14ac:dyDescent="0.2">
      <c r="A106" s="18"/>
    </row>
    <row r="107" spans="1:13" x14ac:dyDescent="0.2">
      <c r="A107" s="18" t="s">
        <v>118</v>
      </c>
    </row>
    <row r="108" spans="1:13" x14ac:dyDescent="0.2">
      <c r="A108" s="18" t="s">
        <v>76</v>
      </c>
    </row>
    <row r="109" spans="1:13" x14ac:dyDescent="0.2">
      <c r="A109" s="18"/>
    </row>
    <row r="110" spans="1:13" s="3" customFormat="1" ht="63.75" x14ac:dyDescent="0.2">
      <c r="A110" s="47"/>
      <c r="B110" s="8" t="s">
        <v>1</v>
      </c>
      <c r="C110" s="8" t="s">
        <v>77</v>
      </c>
      <c r="D110" s="8" t="s">
        <v>78</v>
      </c>
      <c r="E110" s="9" t="s">
        <v>79</v>
      </c>
      <c r="F110" s="9" t="s">
        <v>80</v>
      </c>
      <c r="G110" s="9" t="s">
        <v>81</v>
      </c>
      <c r="K110" s="13"/>
      <c r="L110" s="13"/>
      <c r="M110" s="13"/>
    </row>
    <row r="111" spans="1:13" ht="38.25" x14ac:dyDescent="0.2">
      <c r="A111" s="18"/>
      <c r="B111" s="10" t="s">
        <v>113</v>
      </c>
      <c r="C111" s="28">
        <v>20</v>
      </c>
      <c r="D111" s="28">
        <f t="shared" ref="D111:D116" si="14">C111/2</f>
        <v>10</v>
      </c>
      <c r="E111" s="32">
        <f>I84*$D111/2000</f>
        <v>8.0020457544052856</v>
      </c>
      <c r="F111" s="32">
        <f t="shared" ref="F111:F116" si="15">J84*$D111/2000</f>
        <v>3.6070424008810605E-3</v>
      </c>
      <c r="G111" s="32">
        <f t="shared" ref="G111:G116" si="16">K84*$D111/2000</f>
        <v>2.7979961497797363E-2</v>
      </c>
    </row>
    <row r="112" spans="1:13" ht="38.25" x14ac:dyDescent="0.2">
      <c r="A112" s="18"/>
      <c r="B112" s="10" t="s">
        <v>90</v>
      </c>
      <c r="C112" s="28">
        <v>20</v>
      </c>
      <c r="D112" s="28">
        <f>C112/2</f>
        <v>10</v>
      </c>
      <c r="E112" s="32">
        <f t="shared" ref="E112:E116" si="17">I85*$D112/2000</f>
        <v>3.0405843337004401</v>
      </c>
      <c r="F112" s="32">
        <f t="shared" si="15"/>
        <v>0</v>
      </c>
      <c r="G112" s="32">
        <f t="shared" si="16"/>
        <v>8.3192284030836981E-3</v>
      </c>
    </row>
    <row r="113" spans="1:8" ht="38.25" x14ac:dyDescent="0.2">
      <c r="A113" s="18"/>
      <c r="B113" s="10" t="s">
        <v>114</v>
      </c>
      <c r="C113" s="28">
        <v>20</v>
      </c>
      <c r="D113" s="28">
        <f t="shared" si="14"/>
        <v>10</v>
      </c>
      <c r="E113" s="32">
        <f t="shared" si="17"/>
        <v>1.0231807599118941</v>
      </c>
      <c r="F113" s="32">
        <f t="shared" si="15"/>
        <v>0</v>
      </c>
      <c r="G113" s="32">
        <f t="shared" si="16"/>
        <v>1.6156858149779729E-3</v>
      </c>
    </row>
    <row r="114" spans="1:8" ht="25.5" x14ac:dyDescent="0.2">
      <c r="A114" s="18"/>
      <c r="B114" s="10" t="s">
        <v>91</v>
      </c>
      <c r="C114" s="28">
        <v>2</v>
      </c>
      <c r="D114" s="28">
        <f t="shared" si="14"/>
        <v>1</v>
      </c>
      <c r="E114" s="32">
        <f t="shared" si="17"/>
        <v>2.1865496035242291</v>
      </c>
      <c r="F114" s="32">
        <f t="shared" si="15"/>
        <v>0</v>
      </c>
      <c r="G114" s="32">
        <f t="shared" si="16"/>
        <v>9.2049571982378837E-4</v>
      </c>
    </row>
    <row r="115" spans="1:8" ht="25.5" x14ac:dyDescent="0.2">
      <c r="A115" s="18"/>
      <c r="B115" s="10" t="s">
        <v>92</v>
      </c>
      <c r="C115" s="28">
        <v>2</v>
      </c>
      <c r="D115" s="28">
        <f t="shared" si="14"/>
        <v>1</v>
      </c>
      <c r="E115" s="32">
        <f t="shared" si="17"/>
        <v>0.73579129515418518</v>
      </c>
      <c r="F115" s="32">
        <f t="shared" si="15"/>
        <v>0</v>
      </c>
      <c r="G115" s="32">
        <f t="shared" si="16"/>
        <v>1.7877041057268717E-4</v>
      </c>
    </row>
    <row r="116" spans="1:8" ht="25.5" x14ac:dyDescent="0.2">
      <c r="A116" s="18"/>
      <c r="B116" s="10" t="s">
        <v>115</v>
      </c>
      <c r="C116" s="28">
        <v>2</v>
      </c>
      <c r="D116" s="28">
        <f t="shared" si="14"/>
        <v>1</v>
      </c>
      <c r="E116" s="32">
        <f t="shared" si="17"/>
        <v>0.48330396475770931</v>
      </c>
      <c r="F116" s="32">
        <f t="shared" si="15"/>
        <v>0</v>
      </c>
      <c r="G116" s="32">
        <f t="shared" si="16"/>
        <v>1.6076475770925109E-4</v>
      </c>
    </row>
    <row r="117" spans="1:8" x14ac:dyDescent="0.2">
      <c r="A117" s="18"/>
    </row>
    <row r="118" spans="1:8" x14ac:dyDescent="0.2">
      <c r="A118" s="18" t="s">
        <v>97</v>
      </c>
    </row>
    <row r="119" spans="1:8" x14ac:dyDescent="0.2">
      <c r="A119" s="18"/>
    </row>
    <row r="120" spans="1:8" ht="38.25" x14ac:dyDescent="0.2">
      <c r="A120" s="18"/>
      <c r="B120" s="8" t="s">
        <v>1</v>
      </c>
      <c r="C120" s="8" t="s">
        <v>77</v>
      </c>
      <c r="D120" s="8" t="s">
        <v>78</v>
      </c>
      <c r="E120" s="9" t="s">
        <v>82</v>
      </c>
      <c r="F120" s="9" t="s">
        <v>85</v>
      </c>
      <c r="G120" s="9" t="s">
        <v>83</v>
      </c>
      <c r="H120" s="9" t="s">
        <v>84</v>
      </c>
    </row>
    <row r="121" spans="1:8" ht="38.25" x14ac:dyDescent="0.2">
      <c r="A121" s="18"/>
      <c r="B121" s="10" t="s">
        <v>113</v>
      </c>
      <c r="C121" s="28">
        <v>20</v>
      </c>
      <c r="D121" s="48">
        <f>D71</f>
        <v>62754.28571428571</v>
      </c>
      <c r="E121" s="48">
        <f>C121*D121/1000</f>
        <v>1255.0857142857142</v>
      </c>
      <c r="F121" s="48">
        <f>$E121/E111</f>
        <v>156.8456058370779</v>
      </c>
      <c r="G121" s="48">
        <f t="shared" ref="G121:H126" si="18">$E121/F111</f>
        <v>347954.24472391716</v>
      </c>
      <c r="H121" s="48">
        <f t="shared" si="18"/>
        <v>44856.591900046646</v>
      </c>
    </row>
    <row r="122" spans="1:8" ht="38.25" x14ac:dyDescent="0.2">
      <c r="A122" s="18"/>
      <c r="B122" s="10" t="s">
        <v>90</v>
      </c>
      <c r="C122" s="28">
        <v>20</v>
      </c>
      <c r="D122" s="48">
        <f t="shared" ref="D122:D126" si="19">D72</f>
        <v>62754.28571428571</v>
      </c>
      <c r="E122" s="48">
        <f t="shared" ref="E122:E126" si="20">C122*D122/1000</f>
        <v>1255.0857142857142</v>
      </c>
      <c r="F122" s="48">
        <f t="shared" ref="F122:F126" si="21">$E122/E112</f>
        <v>412.77780075853207</v>
      </c>
      <c r="G122" s="48" t="s">
        <v>86</v>
      </c>
      <c r="H122" s="48">
        <f t="shared" si="18"/>
        <v>150865.63963317682</v>
      </c>
    </row>
    <row r="123" spans="1:8" ht="38.25" x14ac:dyDescent="0.2">
      <c r="A123" s="18"/>
      <c r="B123" s="10" t="s">
        <v>114</v>
      </c>
      <c r="C123" s="28">
        <v>20</v>
      </c>
      <c r="D123" s="48">
        <f t="shared" si="19"/>
        <v>62754.28571428571</v>
      </c>
      <c r="E123" s="48">
        <f t="shared" si="20"/>
        <v>1255.0857142857142</v>
      </c>
      <c r="F123" s="48">
        <f t="shared" si="21"/>
        <v>1226.6510116880906</v>
      </c>
      <c r="G123" s="48" t="s">
        <v>86</v>
      </c>
      <c r="H123" s="48">
        <f t="shared" si="18"/>
        <v>776812.98099582875</v>
      </c>
    </row>
    <row r="124" spans="1:8" ht="25.5" x14ac:dyDescent="0.2">
      <c r="A124" s="18"/>
      <c r="B124" s="10" t="s">
        <v>91</v>
      </c>
      <c r="C124" s="28">
        <v>2</v>
      </c>
      <c r="D124" s="48">
        <f t="shared" si="19"/>
        <v>211771.42857142855</v>
      </c>
      <c r="E124" s="48">
        <f t="shared" si="20"/>
        <v>423.54285714285709</v>
      </c>
      <c r="F124" s="48">
        <f t="shared" si="21"/>
        <v>193.70374971608268</v>
      </c>
      <c r="G124" s="48" t="s">
        <v>86</v>
      </c>
      <c r="H124" s="48">
        <f t="shared" si="18"/>
        <v>460124.74368043384</v>
      </c>
    </row>
    <row r="125" spans="1:8" ht="25.5" x14ac:dyDescent="0.2">
      <c r="A125" s="18"/>
      <c r="B125" s="10" t="s">
        <v>92</v>
      </c>
      <c r="C125" s="28">
        <v>2</v>
      </c>
      <c r="D125" s="48">
        <f t="shared" si="19"/>
        <v>211771.42857142855</v>
      </c>
      <c r="E125" s="48">
        <f t="shared" si="20"/>
        <v>423.54285714285709</v>
      </c>
      <c r="F125" s="48">
        <f t="shared" si="21"/>
        <v>575.6290675525097</v>
      </c>
      <c r="G125" s="48" t="s">
        <v>86</v>
      </c>
      <c r="H125" s="48">
        <f t="shared" si="18"/>
        <v>2369200.0023160805</v>
      </c>
    </row>
    <row r="126" spans="1:8" ht="25.5" x14ac:dyDescent="0.2">
      <c r="A126" s="18"/>
      <c r="B126" s="10" t="s">
        <v>115</v>
      </c>
      <c r="C126" s="28">
        <v>2</v>
      </c>
      <c r="D126" s="48">
        <f t="shared" si="19"/>
        <v>174857.14285714284</v>
      </c>
      <c r="E126" s="48">
        <f t="shared" si="20"/>
        <v>349.71428571428567</v>
      </c>
      <c r="F126" s="48">
        <f t="shared" si="21"/>
        <v>723.59076526426793</v>
      </c>
      <c r="G126" s="48" t="s">
        <v>86</v>
      </c>
      <c r="H126" s="48">
        <f t="shared" si="18"/>
        <v>2175316.8461632412</v>
      </c>
    </row>
    <row r="127" spans="1:8" x14ac:dyDescent="0.2">
      <c r="A127" s="18"/>
    </row>
    <row r="128" spans="1:8" x14ac:dyDescent="0.2">
      <c r="A128" s="18"/>
    </row>
    <row r="129" spans="1:1" x14ac:dyDescent="0.2">
      <c r="A129" s="18"/>
    </row>
    <row r="130" spans="1:1" x14ac:dyDescent="0.2">
      <c r="A130" s="18"/>
    </row>
    <row r="131" spans="1:1" x14ac:dyDescent="0.2">
      <c r="A131" s="18"/>
    </row>
    <row r="132" spans="1:1" x14ac:dyDescent="0.2">
      <c r="A132" s="18"/>
    </row>
    <row r="133" spans="1:1" x14ac:dyDescent="0.2">
      <c r="A133" s="18"/>
    </row>
    <row r="134" spans="1:1" x14ac:dyDescent="0.2">
      <c r="A134" s="18"/>
    </row>
    <row r="135" spans="1:1" x14ac:dyDescent="0.2">
      <c r="A135" s="18"/>
    </row>
    <row r="136" spans="1:1" x14ac:dyDescent="0.2">
      <c r="A136" s="6"/>
    </row>
    <row r="137" spans="1:1" x14ac:dyDescent="0.2">
      <c r="A137" s="5"/>
    </row>
    <row r="149" spans="1:1" x14ac:dyDescent="0.2">
      <c r="A149" s="5"/>
    </row>
    <row r="156" spans="1:1" x14ac:dyDescent="0.2">
      <c r="A156" s="5"/>
    </row>
    <row r="161" spans="1:9" x14ac:dyDescent="0.2">
      <c r="I161" s="23"/>
    </row>
    <row r="162" spans="1:9" x14ac:dyDescent="0.2">
      <c r="I162" s="23"/>
    </row>
    <row r="163" spans="1:9" x14ac:dyDescent="0.2">
      <c r="I163" s="23"/>
    </row>
    <row r="164" spans="1:9" x14ac:dyDescent="0.2">
      <c r="H164" s="25"/>
      <c r="I164" s="23"/>
    </row>
    <row r="165" spans="1:9" x14ac:dyDescent="0.2">
      <c r="H165" s="22"/>
      <c r="I165" s="23"/>
    </row>
    <row r="166" spans="1:9" x14ac:dyDescent="0.2">
      <c r="A166" s="5"/>
    </row>
    <row r="169" spans="1:9" x14ac:dyDescent="0.2">
      <c r="F169" s="6"/>
    </row>
    <row r="171" spans="1:9" x14ac:dyDescent="0.2">
      <c r="A171" s="5"/>
    </row>
    <row r="172" spans="1:9" x14ac:dyDescent="0.2">
      <c r="C172" s="6"/>
    </row>
    <row r="173" spans="1:9" x14ac:dyDescent="0.2">
      <c r="C173" s="6"/>
    </row>
    <row r="174" spans="1:9" x14ac:dyDescent="0.2">
      <c r="C174" s="6"/>
    </row>
    <row r="179" spans="1:5" x14ac:dyDescent="0.2">
      <c r="A179" s="5"/>
      <c r="E179" s="16"/>
    </row>
    <row r="183" spans="1:5" x14ac:dyDescent="0.2">
      <c r="A183" s="5"/>
      <c r="E183" s="17"/>
    </row>
    <row r="184" spans="1:5" x14ac:dyDescent="0.2">
      <c r="E184" s="2"/>
    </row>
    <row r="185" spans="1:5" x14ac:dyDescent="0.2">
      <c r="E185" s="2"/>
    </row>
    <row r="186" spans="1:5" x14ac:dyDescent="0.2">
      <c r="E186" s="2"/>
    </row>
    <row r="187" spans="1:5" x14ac:dyDescent="0.2">
      <c r="A187" s="5"/>
      <c r="D187" s="6"/>
    </row>
    <row r="196" spans="1:5" x14ac:dyDescent="0.2">
      <c r="A196" s="5"/>
    </row>
    <row r="202" spans="1:5" x14ac:dyDescent="0.2">
      <c r="A202" s="5"/>
      <c r="E202" s="17"/>
    </row>
    <row r="205" spans="1:5" x14ac:dyDescent="0.2">
      <c r="A205" s="5"/>
      <c r="E205" s="17"/>
    </row>
    <row r="207" spans="1:5" x14ac:dyDescent="0.2">
      <c r="A207" s="5"/>
    </row>
    <row r="208" spans="1:5" x14ac:dyDescent="0.2">
      <c r="A208" s="5"/>
    </row>
    <row r="209" spans="1:7" x14ac:dyDescent="0.2">
      <c r="A209" s="18"/>
      <c r="G209" s="6"/>
    </row>
    <row r="210" spans="1:7" x14ac:dyDescent="0.2">
      <c r="A210" s="18"/>
      <c r="G210" s="6"/>
    </row>
    <row r="211" spans="1:7" x14ac:dyDescent="0.2">
      <c r="A211" s="18"/>
      <c r="G211" s="6"/>
    </row>
    <row r="212" spans="1:7" x14ac:dyDescent="0.2">
      <c r="A212" s="5"/>
    </row>
    <row r="213" spans="1:7" x14ac:dyDescent="0.2">
      <c r="A213" s="18"/>
    </row>
    <row r="214" spans="1:7" x14ac:dyDescent="0.2">
      <c r="A214" s="5"/>
    </row>
    <row r="215" spans="1:7" x14ac:dyDescent="0.2">
      <c r="A215" s="5"/>
      <c r="G215" s="6"/>
    </row>
    <row r="216" spans="1:7" x14ac:dyDescent="0.2">
      <c r="A216" s="18"/>
      <c r="E216" s="6"/>
    </row>
    <row r="217" spans="1:7" x14ac:dyDescent="0.2">
      <c r="A217" s="18"/>
      <c r="E217" s="6"/>
    </row>
    <row r="218" spans="1:7" x14ac:dyDescent="0.2">
      <c r="A218" s="18"/>
      <c r="E218" s="6"/>
    </row>
    <row r="219" spans="1:7" x14ac:dyDescent="0.2">
      <c r="A219" s="5"/>
      <c r="E219" s="6"/>
    </row>
    <row r="220" spans="1:7" x14ac:dyDescent="0.2">
      <c r="A220" s="18"/>
      <c r="G220" s="6"/>
    </row>
    <row r="221" spans="1:7" x14ac:dyDescent="0.2">
      <c r="A221" s="18"/>
      <c r="G221" s="6"/>
    </row>
    <row r="222" spans="1:7" x14ac:dyDescent="0.2">
      <c r="A222" s="18"/>
      <c r="G222" s="6"/>
    </row>
    <row r="223" spans="1:7" x14ac:dyDescent="0.2">
      <c r="A223" s="5"/>
      <c r="G223" s="6"/>
    </row>
    <row r="224" spans="1:7" x14ac:dyDescent="0.2">
      <c r="A224" s="18"/>
    </row>
    <row r="225" spans="1:13" x14ac:dyDescent="0.2">
      <c r="A225" s="18"/>
    </row>
    <row r="226" spans="1:13" x14ac:dyDescent="0.2">
      <c r="A226" s="5"/>
    </row>
    <row r="227" spans="1:13" x14ac:dyDescent="0.2">
      <c r="A227" s="6"/>
    </row>
    <row r="229" spans="1:13" s="5" customFormat="1" x14ac:dyDescent="0.2">
      <c r="K229" s="20"/>
      <c r="L229" s="20"/>
      <c r="M229" s="20"/>
    </row>
    <row r="230" spans="1:13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13"/>
      <c r="K230" s="13"/>
      <c r="L230" s="13"/>
    </row>
    <row r="231" spans="1:13" x14ac:dyDescent="0.2">
      <c r="C231" s="15"/>
      <c r="E231" s="26"/>
      <c r="F231" s="1"/>
      <c r="G231" s="2"/>
      <c r="H231" s="2"/>
      <c r="I231" s="2"/>
      <c r="J231" s="1"/>
    </row>
    <row r="232" spans="1:13" x14ac:dyDescent="0.2">
      <c r="C232" s="15"/>
      <c r="E232" s="26"/>
      <c r="F232" s="1"/>
      <c r="G232" s="2"/>
      <c r="H232" s="2"/>
      <c r="I232" s="2"/>
      <c r="J232" s="1"/>
    </row>
    <row r="233" spans="1:13" x14ac:dyDescent="0.2">
      <c r="C233" s="15"/>
      <c r="E233" s="26"/>
      <c r="F233" s="1"/>
      <c r="G233" s="27"/>
      <c r="H233" s="27"/>
      <c r="I233" s="27"/>
      <c r="J233" s="1"/>
    </row>
    <row r="234" spans="1:13" x14ac:dyDescent="0.2">
      <c r="C234" s="15"/>
      <c r="E234" s="26"/>
      <c r="F234" s="1"/>
      <c r="G234" s="27"/>
      <c r="H234" s="27"/>
      <c r="I234" s="27"/>
      <c r="J234" s="1"/>
    </row>
    <row r="235" spans="1:13" x14ac:dyDescent="0.2">
      <c r="C235" s="15"/>
      <c r="E235" s="26"/>
      <c r="F235" s="1"/>
      <c r="G235" s="2"/>
      <c r="H235" s="2"/>
      <c r="I235" s="2"/>
      <c r="J235" s="1"/>
    </row>
    <row r="237" spans="1:13" x14ac:dyDescent="0.2">
      <c r="A237" s="19"/>
    </row>
    <row r="238" spans="1:13" s="3" customFormat="1" x14ac:dyDescent="0.2">
      <c r="J238" s="13"/>
      <c r="K238" s="13"/>
      <c r="L238" s="13"/>
    </row>
    <row r="239" spans="1:13" x14ac:dyDescent="0.2">
      <c r="C239" s="15"/>
      <c r="E239" s="26"/>
      <c r="F239" s="1"/>
      <c r="G239" s="2"/>
      <c r="H239" s="2"/>
      <c r="I239" s="2"/>
      <c r="J239" s="1"/>
    </row>
    <row r="240" spans="1:13" x14ac:dyDescent="0.2">
      <c r="C240" s="15"/>
      <c r="E240" s="26"/>
      <c r="F240" s="1"/>
      <c r="G240" s="2"/>
      <c r="H240" s="2"/>
      <c r="I240" s="2"/>
      <c r="J240" s="1"/>
    </row>
    <row r="241" spans="1:12" x14ac:dyDescent="0.2">
      <c r="C241" s="15"/>
      <c r="E241" s="26"/>
      <c r="F241" s="1"/>
      <c r="G241" s="27"/>
      <c r="H241" s="27"/>
      <c r="I241" s="27"/>
      <c r="J241" s="1"/>
    </row>
    <row r="242" spans="1:12" x14ac:dyDescent="0.2">
      <c r="C242" s="15"/>
      <c r="E242" s="26"/>
      <c r="F242" s="1"/>
      <c r="G242" s="27"/>
      <c r="H242" s="27"/>
      <c r="I242" s="27"/>
      <c r="J242" s="1"/>
    </row>
    <row r="243" spans="1:12" x14ac:dyDescent="0.2">
      <c r="C243" s="15"/>
      <c r="E243" s="26"/>
      <c r="F243" s="1"/>
      <c r="G243" s="27"/>
      <c r="H243" s="27"/>
      <c r="I243" s="27"/>
      <c r="J243" s="1"/>
    </row>
    <row r="244" spans="1:12" x14ac:dyDescent="0.2">
      <c r="C244" s="2"/>
      <c r="E244" s="2"/>
      <c r="F244" s="1"/>
      <c r="G244" s="2"/>
      <c r="H244" s="2"/>
      <c r="I244" s="2"/>
      <c r="J244" s="1"/>
    </row>
    <row r="245" spans="1:12" x14ac:dyDescent="0.2">
      <c r="H245" s="2"/>
      <c r="I245" s="2"/>
      <c r="J245" s="2"/>
    </row>
    <row r="246" spans="1:12" x14ac:dyDescent="0.2">
      <c r="C246" s="15"/>
      <c r="J246" s="2"/>
    </row>
    <row r="247" spans="1:12" x14ac:dyDescent="0.2">
      <c r="C247" s="15"/>
      <c r="J247" s="2"/>
    </row>
    <row r="248" spans="1:12" x14ac:dyDescent="0.2">
      <c r="H248" s="2"/>
      <c r="I248" s="2"/>
      <c r="J248" s="2"/>
    </row>
    <row r="249" spans="1:12" x14ac:dyDescent="0.2">
      <c r="A249" s="5"/>
      <c r="H249" s="2"/>
      <c r="I249" s="2"/>
      <c r="J249" s="2"/>
    </row>
    <row r="250" spans="1:12" s="3" customFormat="1" x14ac:dyDescent="0.2">
      <c r="B250"/>
      <c r="G250" s="4"/>
      <c r="H250" s="4"/>
      <c r="I250" s="4"/>
      <c r="J250" s="13"/>
      <c r="K250" s="13"/>
      <c r="L250" s="13"/>
    </row>
    <row r="251" spans="1:12" x14ac:dyDescent="0.2">
      <c r="C251" s="15"/>
      <c r="E251" s="26"/>
      <c r="F251" s="1"/>
      <c r="G251" s="2"/>
      <c r="H251" s="2"/>
      <c r="I251" s="2"/>
      <c r="J251" s="1"/>
    </row>
    <row r="253" spans="1:12" x14ac:dyDescent="0.2">
      <c r="C253" s="15"/>
      <c r="E253" s="26"/>
      <c r="F253" s="1"/>
      <c r="G253" s="27"/>
      <c r="H253" s="27"/>
      <c r="I253" s="27"/>
      <c r="J253" s="1"/>
    </row>
    <row r="254" spans="1:12" x14ac:dyDescent="0.2">
      <c r="C254" s="15"/>
      <c r="E254" s="26"/>
      <c r="F254" s="1"/>
      <c r="G254" s="27"/>
      <c r="H254" s="27"/>
      <c r="I254" s="27"/>
      <c r="J254" s="1"/>
    </row>
    <row r="255" spans="1:12" x14ac:dyDescent="0.2">
      <c r="C255" s="15"/>
      <c r="E255" s="26"/>
      <c r="F255" s="1"/>
      <c r="G255" s="27"/>
      <c r="H255" s="27"/>
      <c r="I255" s="27"/>
      <c r="J255" s="1"/>
    </row>
    <row r="256" spans="1:12" x14ac:dyDescent="0.2">
      <c r="C256" s="2"/>
      <c r="E256" s="2"/>
      <c r="F256" s="1"/>
      <c r="G256" s="2"/>
      <c r="H256" s="2"/>
      <c r="I256" s="2"/>
      <c r="J256" s="1"/>
    </row>
    <row r="257" spans="3:10" x14ac:dyDescent="0.2">
      <c r="C257" s="2"/>
      <c r="E257" s="2"/>
      <c r="F257" s="1"/>
      <c r="G257" s="2"/>
      <c r="H257" s="2"/>
      <c r="I257" s="2"/>
      <c r="J257" s="1"/>
    </row>
    <row r="258" spans="3:10" x14ac:dyDescent="0.2">
      <c r="C258" s="15"/>
      <c r="J258" s="1"/>
    </row>
    <row r="259" spans="3:10" x14ac:dyDescent="0.2">
      <c r="C259" s="15"/>
      <c r="J259" s="1"/>
    </row>
    <row r="260" spans="3:10" x14ac:dyDescent="0.2">
      <c r="C260" s="15"/>
      <c r="J260" s="1"/>
    </row>
    <row r="261" spans="3:10" x14ac:dyDescent="0.2">
      <c r="C261" s="15"/>
      <c r="J261" s="1"/>
    </row>
    <row r="262" spans="3:10" x14ac:dyDescent="0.2">
      <c r="C262" s="15"/>
      <c r="J262" s="1"/>
    </row>
    <row r="263" spans="3:10" x14ac:dyDescent="0.2">
      <c r="E263" s="2"/>
      <c r="F263" s="1"/>
      <c r="G263" s="2"/>
      <c r="I263" s="2"/>
      <c r="J263" s="1"/>
    </row>
    <row r="264" spans="3:10" x14ac:dyDescent="0.2">
      <c r="E264" s="2"/>
      <c r="F264" s="1"/>
      <c r="G264" s="2"/>
      <c r="I264" s="2"/>
      <c r="J264" s="1"/>
    </row>
    <row r="265" spans="3:10" x14ac:dyDescent="0.2">
      <c r="F265" s="1"/>
      <c r="G265" s="2"/>
      <c r="H265" s="2"/>
      <c r="I265" s="2"/>
      <c r="J265" s="1"/>
    </row>
    <row r="267" spans="3:10" x14ac:dyDescent="0.2">
      <c r="C267" s="15"/>
    </row>
    <row r="268" spans="3:10" x14ac:dyDescent="0.2">
      <c r="C268" s="15"/>
    </row>
  </sheetData>
  <pageMargins left="0.7" right="0.7" top="0.75" bottom="0.5" header="0.3" footer="0.3"/>
  <pageSetup orientation="landscape" r:id="rId1"/>
  <rowBreaks count="2" manualBreakCount="2">
    <brk id="30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BoatEmissionandCostData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Michael  F. Goldman</cp:lastModifiedBy>
  <cp:lastPrinted>2013-11-26T19:23:02Z</cp:lastPrinted>
  <dcterms:created xsi:type="dcterms:W3CDTF">2013-10-25T23:24:24Z</dcterms:created>
  <dcterms:modified xsi:type="dcterms:W3CDTF">2013-11-26T19:23:07Z</dcterms:modified>
</cp:coreProperties>
</file>