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capcd.org\shares\Groups\ENGR\WP\ERCs\Offsets Project\Post Workgroup\Report\Clean Tech Fund Analyses\"/>
    </mc:Choice>
  </mc:AlternateContent>
  <bookViews>
    <workbookView xWindow="0" yWindow="0" windowWidth="20070" windowHeight="10590" tabRatio="601" activeTab="1"/>
  </bookViews>
  <sheets>
    <sheet name="Data" sheetId="2" r:id="rId1"/>
    <sheet name="Documentation" sheetId="1" r:id="rId2"/>
    <sheet name="Caveats" sheetId="4" r:id="rId3"/>
    <sheet name="ARBDoc" sheetId="5" r:id="rId4"/>
  </sheets>
  <calcPr calcId="152511"/>
</workbook>
</file>

<file path=xl/calcChain.xml><?xml version="1.0" encoding="utf-8"?>
<calcChain xmlns="http://schemas.openxmlformats.org/spreadsheetml/2006/main">
  <c r="D184" i="1" l="1"/>
  <c r="F184" i="1"/>
  <c r="B183" i="1" l="1"/>
  <c r="A171" i="1"/>
  <c r="A183" i="1" s="1"/>
  <c r="A195" i="1" s="1"/>
  <c r="B171" i="1"/>
  <c r="A172" i="1"/>
  <c r="A184" i="1" s="1"/>
  <c r="A196" i="1" s="1"/>
  <c r="A173" i="1"/>
  <c r="A185" i="1" s="1"/>
  <c r="A197" i="1" s="1"/>
  <c r="A174" i="1"/>
  <c r="A186" i="1" s="1"/>
  <c r="A198" i="1" s="1"/>
  <c r="A175" i="1"/>
  <c r="A187" i="1" s="1"/>
  <c r="A199" i="1" s="1"/>
  <c r="A176" i="1"/>
  <c r="A188" i="1" s="1"/>
  <c r="A200" i="1" s="1"/>
  <c r="A177" i="1"/>
  <c r="A189" i="1" s="1"/>
  <c r="A201" i="1" s="1"/>
  <c r="A178" i="1"/>
  <c r="A190" i="1" s="1"/>
  <c r="A202" i="1" s="1"/>
  <c r="A179" i="1"/>
  <c r="A191" i="1" s="1"/>
  <c r="A203" i="1" s="1"/>
  <c r="B150" i="1"/>
  <c r="B151" i="1"/>
  <c r="C150" i="1"/>
  <c r="D150" i="1"/>
  <c r="A151" i="1"/>
  <c r="C151" i="1"/>
  <c r="D151" i="1"/>
  <c r="A152" i="1"/>
  <c r="C152" i="1"/>
  <c r="E6" i="2" s="1"/>
  <c r="D152" i="1"/>
  <c r="E30" i="2" s="1"/>
  <c r="A153" i="1"/>
  <c r="A154" i="1"/>
  <c r="A155" i="1"/>
  <c r="A156" i="1"/>
  <c r="A157" i="1"/>
  <c r="A158" i="1"/>
  <c r="A159" i="1"/>
  <c r="B104" i="1" l="1"/>
  <c r="C108" i="1" s="1"/>
  <c r="B126" i="1" s="1"/>
  <c r="B173" i="1" s="1"/>
  <c r="E173" i="1" s="1"/>
  <c r="B185" i="1" s="1"/>
  <c r="D185" i="1" s="1"/>
  <c r="F185" i="1" s="1"/>
  <c r="D48" i="1"/>
  <c r="C48" i="1"/>
  <c r="B48" i="1"/>
  <c r="C117" i="1" l="1"/>
  <c r="B135" i="1" s="1"/>
  <c r="B179" i="1" s="1"/>
  <c r="E179" i="1" s="1"/>
  <c r="B191" i="1" s="1"/>
  <c r="D191" i="1" s="1"/>
  <c r="F191" i="1" s="1"/>
  <c r="C113" i="1"/>
  <c r="B131" i="1" s="1"/>
  <c r="B176" i="1" s="1"/>
  <c r="E176" i="1" s="1"/>
  <c r="B188" i="1" s="1"/>
  <c r="D188" i="1" s="1"/>
  <c r="F188" i="1" s="1"/>
  <c r="C111" i="1"/>
  <c r="B129" i="1" s="1"/>
  <c r="B175" i="1" s="1"/>
  <c r="E175" i="1" s="1"/>
  <c r="B187" i="1" s="1"/>
  <c r="D187" i="1" s="1"/>
  <c r="F187" i="1" s="1"/>
  <c r="C107" i="1"/>
  <c r="C116" i="1"/>
  <c r="C110" i="1"/>
  <c r="C114" i="1"/>
  <c r="I66" i="1"/>
  <c r="I67" i="1" l="1"/>
  <c r="D154" i="1"/>
  <c r="E32" i="2" s="1"/>
  <c r="B132" i="1"/>
  <c r="B177" i="1" s="1"/>
  <c r="E177" i="1" s="1"/>
  <c r="B189" i="1" s="1"/>
  <c r="D189" i="1" s="1"/>
  <c r="F189" i="1" s="1"/>
  <c r="B128" i="1"/>
  <c r="B174" i="1" s="1"/>
  <c r="E128" i="1"/>
  <c r="C32" i="2" s="1"/>
  <c r="B134" i="1"/>
  <c r="B178" i="1" s="1"/>
  <c r="E178" i="1" s="1"/>
  <c r="B190" i="1" s="1"/>
  <c r="D190" i="1" s="1"/>
  <c r="F190" i="1" s="1"/>
  <c r="E125" i="1"/>
  <c r="C30" i="2" s="1"/>
  <c r="B125" i="1"/>
  <c r="B172" i="1" s="1"/>
  <c r="E172" i="1" s="1"/>
  <c r="C125" i="1"/>
  <c r="C6" i="2" s="1"/>
  <c r="H66" i="1"/>
  <c r="C154" i="1" s="1"/>
  <c r="E8" i="2" s="1"/>
  <c r="D66" i="1"/>
  <c r="C66" i="1"/>
  <c r="E174" i="1" l="1"/>
  <c r="B186" i="1" s="1"/>
  <c r="D186" i="1" s="1"/>
  <c r="F186" i="1" s="1"/>
  <c r="B184" i="1"/>
  <c r="F172" i="1"/>
  <c r="H172" i="1"/>
  <c r="F174" i="1"/>
  <c r="H174" i="1"/>
  <c r="D67" i="1"/>
  <c r="C128" i="1"/>
  <c r="C8" i="2" s="1"/>
  <c r="E129" i="1"/>
  <c r="C33" i="2" s="1"/>
  <c r="D155" i="1"/>
  <c r="H69" i="1"/>
  <c r="B198" i="1" l="1"/>
  <c r="B8" i="2" s="1"/>
  <c r="D196" i="1"/>
  <c r="B30" i="2" s="1"/>
  <c r="D198" i="1"/>
  <c r="B32" i="2" s="1"/>
  <c r="B196" i="1"/>
  <c r="B6" i="2" s="1"/>
  <c r="E33" i="2"/>
  <c r="H175" i="1"/>
  <c r="D199" i="1" s="1"/>
  <c r="B33" i="2" s="1"/>
  <c r="C131" i="1"/>
  <c r="C10" i="2" s="1"/>
  <c r="C156" i="1"/>
  <c r="C72" i="1"/>
  <c r="E10" i="2" l="1"/>
  <c r="F176" i="1"/>
  <c r="B200" i="1" s="1"/>
  <c r="B10" i="2" s="1"/>
  <c r="H93" i="1" l="1"/>
  <c r="G93" i="1"/>
  <c r="H90" i="1"/>
  <c r="G90" i="1"/>
  <c r="H87" i="1"/>
  <c r="G87" i="1"/>
  <c r="G84" i="1"/>
  <c r="C69" i="1"/>
  <c r="H84" i="1"/>
  <c r="I84" i="1" l="1"/>
  <c r="I85" i="1" s="1"/>
  <c r="C70" i="1"/>
  <c r="E66" i="1"/>
  <c r="I90" i="1"/>
  <c r="I91" i="1" s="1"/>
  <c r="F70" i="1" s="1"/>
  <c r="C73" i="1"/>
  <c r="I93" i="1"/>
  <c r="C67" i="1"/>
  <c r="D72" i="1"/>
  <c r="D69" i="1"/>
  <c r="I87" i="1"/>
  <c r="I88" i="1" s="1"/>
  <c r="F67" i="1" s="1"/>
  <c r="D64" i="1"/>
  <c r="I64" i="1"/>
  <c r="D153" i="1" s="1"/>
  <c r="H64" i="1"/>
  <c r="C153" i="1" s="1"/>
  <c r="C64" i="1"/>
  <c r="E7" i="2" l="1"/>
  <c r="F173" i="1"/>
  <c r="B197" i="1" s="1"/>
  <c r="B7" i="2" s="1"/>
  <c r="E31" i="2"/>
  <c r="H173" i="1"/>
  <c r="D197" i="1" s="1"/>
  <c r="B31" i="2" s="1"/>
  <c r="D70" i="1"/>
  <c r="E126" i="1"/>
  <c r="C31" i="2" s="1"/>
  <c r="D132" i="1"/>
  <c r="C23" i="2" s="1"/>
  <c r="D129" i="1"/>
  <c r="C21" i="2" s="1"/>
  <c r="C126" i="1"/>
  <c r="C7" i="2" s="1"/>
  <c r="F69" i="1"/>
  <c r="E69" i="1"/>
  <c r="D73" i="1"/>
  <c r="E72" i="1"/>
  <c r="H67" i="1"/>
  <c r="C155" i="1" s="1"/>
  <c r="H72" i="1"/>
  <c r="I72" i="1"/>
  <c r="D158" i="1" s="1"/>
  <c r="I69" i="1"/>
  <c r="I94" i="1"/>
  <c r="F73" i="1" s="1"/>
  <c r="F72" i="1"/>
  <c r="E67" i="1"/>
  <c r="G67" i="1" s="1"/>
  <c r="B155" i="1" s="1"/>
  <c r="F66" i="1"/>
  <c r="G66" i="1" s="1"/>
  <c r="B154" i="1" s="1"/>
  <c r="F63" i="1"/>
  <c r="G63" i="1" s="1"/>
  <c r="B152" i="1" s="1"/>
  <c r="F64" i="1"/>
  <c r="E64" i="1"/>
  <c r="E36" i="2" l="1"/>
  <c r="H178" i="1"/>
  <c r="D202" i="1" s="1"/>
  <c r="B36" i="2" s="1"/>
  <c r="E9" i="2"/>
  <c r="F175" i="1"/>
  <c r="B199" i="1" s="1"/>
  <c r="B9" i="2" s="1"/>
  <c r="E18" i="2"/>
  <c r="G172" i="1"/>
  <c r="C196" i="1" s="1"/>
  <c r="B18" i="2" s="1"/>
  <c r="E20" i="2"/>
  <c r="G174" i="1"/>
  <c r="C198" i="1" s="1"/>
  <c r="B20" i="2" s="1"/>
  <c r="E21" i="2"/>
  <c r="G175" i="1"/>
  <c r="C199" i="1" s="1"/>
  <c r="B21" i="2" s="1"/>
  <c r="G64" i="1"/>
  <c r="B153" i="1" s="1"/>
  <c r="G69" i="1"/>
  <c r="B156" i="1" s="1"/>
  <c r="G72" i="1"/>
  <c r="B158" i="1" s="1"/>
  <c r="E131" i="1"/>
  <c r="C34" i="2" s="1"/>
  <c r="D156" i="1"/>
  <c r="C134" i="1"/>
  <c r="C12" i="2" s="1"/>
  <c r="C158" i="1"/>
  <c r="D128" i="1"/>
  <c r="C20" i="2" s="1"/>
  <c r="D135" i="1"/>
  <c r="C25" i="2" s="1"/>
  <c r="D126" i="1"/>
  <c r="C19" i="2" s="1"/>
  <c r="I73" i="1"/>
  <c r="E134" i="1"/>
  <c r="C36" i="2" s="1"/>
  <c r="C129" i="1"/>
  <c r="C9" i="2" s="1"/>
  <c r="D125" i="1"/>
  <c r="C18" i="2" s="1"/>
  <c r="D134" i="1"/>
  <c r="C24" i="2" s="1"/>
  <c r="D131" i="1"/>
  <c r="C22" i="2" s="1"/>
  <c r="E73" i="1"/>
  <c r="G73" i="1" s="1"/>
  <c r="B159" i="1" s="1"/>
  <c r="I70" i="1"/>
  <c r="D157" i="1" s="1"/>
  <c r="H70" i="1"/>
  <c r="C157" i="1" s="1"/>
  <c r="H73" i="1"/>
  <c r="C159" i="1" s="1"/>
  <c r="E70" i="1"/>
  <c r="G70" i="1" s="1"/>
  <c r="B157" i="1" s="1"/>
  <c r="E23" i="2" l="1"/>
  <c r="G177" i="1"/>
  <c r="C201" i="1" s="1"/>
  <c r="B23" i="2" s="1"/>
  <c r="E35" i="2"/>
  <c r="H177" i="1"/>
  <c r="D201" i="1" s="1"/>
  <c r="B35" i="2" s="1"/>
  <c r="E25" i="2"/>
  <c r="G179" i="1"/>
  <c r="C203" i="1" s="1"/>
  <c r="B25" i="2" s="1"/>
  <c r="E34" i="2"/>
  <c r="H176" i="1"/>
  <c r="D200" i="1" s="1"/>
  <c r="B34" i="2" s="1"/>
  <c r="E24" i="2"/>
  <c r="G178" i="1"/>
  <c r="C202" i="1" s="1"/>
  <c r="B24" i="2" s="1"/>
  <c r="E13" i="2"/>
  <c r="F179" i="1"/>
  <c r="B203" i="1" s="1"/>
  <c r="B13" i="2" s="1"/>
  <c r="E11" i="2"/>
  <c r="F177" i="1"/>
  <c r="B201" i="1" s="1"/>
  <c r="B11" i="2" s="1"/>
  <c r="E22" i="2"/>
  <c r="G176" i="1"/>
  <c r="C200" i="1" s="1"/>
  <c r="B22" i="2" s="1"/>
  <c r="E19" i="2"/>
  <c r="G173" i="1"/>
  <c r="C197" i="1" s="1"/>
  <c r="B19" i="2" s="1"/>
  <c r="E12" i="2"/>
  <c r="F178" i="1"/>
  <c r="B202" i="1" s="1"/>
  <c r="B12" i="2" s="1"/>
  <c r="E135" i="1"/>
  <c r="C37" i="2" s="1"/>
  <c r="D159" i="1"/>
  <c r="C135" i="1"/>
  <c r="C13" i="2" s="1"/>
  <c r="E132" i="1"/>
  <c r="C35" i="2" s="1"/>
  <c r="C132" i="1"/>
  <c r="C11" i="2" s="1"/>
  <c r="E37" i="2" l="1"/>
  <c r="H179" i="1"/>
  <c r="D203" i="1" s="1"/>
  <c r="B37" i="2" s="1"/>
</calcChain>
</file>

<file path=xl/sharedStrings.xml><?xml version="1.0" encoding="utf-8"?>
<sst xmlns="http://schemas.openxmlformats.org/spreadsheetml/2006/main" count="256" uniqueCount="156">
  <si>
    <t>HP</t>
  </si>
  <si>
    <t>Load</t>
  </si>
  <si>
    <t>Hrs/yr</t>
  </si>
  <si>
    <t>Life years</t>
  </si>
  <si>
    <t>Residential lawn mower</t>
  </si>
  <si>
    <t>Commercial lawn mower</t>
  </si>
  <si>
    <t>Residential leaf blowers</t>
  </si>
  <si>
    <t>Commercial leaf blowers</t>
  </si>
  <si>
    <t>BSFC (lb/hp-hr)</t>
  </si>
  <si>
    <t>hrs/yr</t>
  </si>
  <si>
    <t>hp</t>
  </si>
  <si>
    <t>load</t>
  </si>
  <si>
    <t>Fuel tank capacity</t>
  </si>
  <si>
    <t>gallons/yr burned</t>
  </si>
  <si>
    <t>ROC Combust</t>
  </si>
  <si>
    <t>ROC Evap</t>
  </si>
  <si>
    <t>ROC Total</t>
  </si>
  <si>
    <t>NOx</t>
  </si>
  <si>
    <t>PM</t>
  </si>
  <si>
    <t>ROC Spill</t>
  </si>
  <si>
    <t>BSFC</t>
  </si>
  <si>
    <t>Lawn Mowers</t>
  </si>
  <si>
    <t>Leaf Blowers</t>
  </si>
  <si>
    <t>Trimmer/edger/brush cutter</t>
  </si>
  <si>
    <t>Chainsaw</t>
  </si>
  <si>
    <t>ROC</t>
  </si>
  <si>
    <t>PM10</t>
  </si>
  <si>
    <t>Population 2010 CA</t>
  </si>
  <si>
    <t>Pop 2010 SB Co.</t>
  </si>
  <si>
    <t>SB Co % of CA</t>
  </si>
  <si>
    <t>CA</t>
  </si>
  <si>
    <t>SB</t>
  </si>
  <si>
    <t>Comm (G4)</t>
  </si>
  <si>
    <t>Resident (G4)</t>
  </si>
  <si>
    <t>Comm (G2)</t>
  </si>
  <si>
    <t>Resident (G2)</t>
  </si>
  <si>
    <t>Comm  (G2)</t>
  </si>
  <si>
    <t>Resident  (G2)</t>
  </si>
  <si>
    <t>Comm  (G2) 1 hp</t>
  </si>
  <si>
    <t>Resident  (G2) 1 hp</t>
  </si>
  <si>
    <t>Pop data from US Census</t>
  </si>
  <si>
    <t>Project Name</t>
  </si>
  <si>
    <t>ERC Cost Effectiveness ($/Ton in $1,000s)</t>
  </si>
  <si>
    <t>Total Emissions Inventory (tons/year)</t>
  </si>
  <si>
    <t>Incentive Funding</t>
  </si>
  <si>
    <t>District Cost/Project</t>
  </si>
  <si>
    <t>Project Life</t>
  </si>
  <si>
    <t>ROG</t>
  </si>
  <si>
    <t xml:space="preserve">provide a full day of service, and the life/cost of battery packs needs to be </t>
  </si>
  <si>
    <t>assessed.</t>
  </si>
  <si>
    <t>Replace Residential Gasoline Lawn Mower with Cordless Electric</t>
  </si>
  <si>
    <t>Replace Commercial Gasoline Lawn Mower with Cordless Electric.</t>
  </si>
  <si>
    <t>Replace Residential Gasoline Leaf Blower with Corded Electric</t>
  </si>
  <si>
    <t>Replace Residential Gasoline Chainsaw with Corded Electric</t>
  </si>
  <si>
    <t>$250 per</t>
  </si>
  <si>
    <t>$100 per</t>
  </si>
  <si>
    <t>ARB said they are plan to complete a comprehensive update of this inventory</t>
  </si>
  <si>
    <t>For example, some EPA load data is twice as high as ARB data for the</t>
  </si>
  <si>
    <t>needs to be assessed, especially for commercial equipment.</t>
  </si>
  <si>
    <t>Total Inventory</t>
  </si>
  <si>
    <t>Total emissions for each equipment type was esimated on the basis of ARBs estimate of annual emission</t>
  </si>
  <si>
    <t>reductions from the replacement of residential lawn mowers with electric corded mowers.  These esimates</t>
  </si>
  <si>
    <t>given below.</t>
  </si>
  <si>
    <t>Table 14-1</t>
  </si>
  <si>
    <t>Gasoline Lawn Moyer Emission Reductions (lbs/yr)</t>
  </si>
  <si>
    <t>Year</t>
  </si>
  <si>
    <t>The Moyer estimates for resdential gasoline lawn mowers are given below:</t>
  </si>
  <si>
    <t>residential and commerical gasoline mowers.  Here are the data for the two types and other equipment types.</t>
  </si>
  <si>
    <t>So annual estimates for commercial equipment was estimated by increasing the annual residential lawn</t>
  </si>
  <si>
    <t>mower emission by the ratio of 229 hours/16 hours.</t>
  </si>
  <si>
    <t>Gasoline Residential Lawn Mower</t>
  </si>
  <si>
    <t>Gasoline Commerical Lawn Mower</t>
  </si>
  <si>
    <t xml:space="preserve">BSFC Appendix B to:  PUBLIC MEETING TO CONSIDER APPROVAL OF THE CALIFORNIA SMALL OFF-ROAD </t>
  </si>
  <si>
    <t>ENGINE EMISSIONS INVENTORY, March 1998</t>
  </si>
  <si>
    <t>We tracked down the documentation from ARB, which is included (see the ARBDoc tab).</t>
  </si>
  <si>
    <t>Because the Moyer project is the replacement of a gasoline with an electric (zero emission) lawnmower</t>
  </si>
  <si>
    <t>Gasoline Lawn Moyer Emissions (lbs/yr)</t>
  </si>
  <si>
    <t>Estitmates for the other types of equipment was estimate by adjusting the lawn mower emission rates with the</t>
  </si>
  <si>
    <t>relative differences between the mowers and other equipment hp, engien hours per year, engine load, and average</t>
  </si>
  <si>
    <t>difference in emission rates between four stroke (mowers) and two stroke (other equipment types).</t>
  </si>
  <si>
    <t xml:space="preserve">Equipment hp, hours/yr, and load data were given in the table above.  The average difference in rates was generated by </t>
  </si>
  <si>
    <t xml:space="preserve">emission certification program and database for model year 2013 engines.  On average the certified rate for two stroke </t>
  </si>
  <si>
    <t>engines is eight (8) times that of 4 stroke engines.</t>
  </si>
  <si>
    <t>The estimated emission rates for the other equipment types are then:</t>
  </si>
  <si>
    <t>Residential chainsaws</t>
  </si>
  <si>
    <t>Commercial chainsaws</t>
  </si>
  <si>
    <t>Residential trimmer/edger /brush wacker</t>
  </si>
  <si>
    <t>Commerical trimmer/edger /brush wacker</t>
  </si>
  <si>
    <t>Equip Type</t>
  </si>
  <si>
    <t>Ref:  2011 Moyer Program Guidance, ARB, Table 14-1.</t>
  </si>
  <si>
    <t>the emission reductions are also the emissions from the equipment.</t>
  </si>
  <si>
    <t xml:space="preserve">Ref hp, load, hrs, life:  ARB Offroad model input 7/06; Table MO99_32.5.  </t>
  </si>
  <si>
    <t>Equipment Type</t>
  </si>
  <si>
    <t>So to calculate spillage we need an estimate of tank capacity, which was obtained by a Google search of common equipment in</t>
  </si>
  <si>
    <t xml:space="preserve">grams VOC / gallon refueling </t>
  </si>
  <si>
    <t>refueling VOC lbs/yr</t>
  </si>
  <si>
    <t xml:space="preserve">in ARB lawnmower emission data given above or in ARB's offroad model.  Spillage emissions were estimated using </t>
  </si>
  <si>
    <t>an EPA/ARB method:   EF = 17 grams/tank capacity in gallons.  “Refueling Emissions for Nonroad Engine Modeling” (NR-013a), EPA.</t>
  </si>
  <si>
    <t>To generate an inventory the final piece of information we need is an estimate of the equipment population in the county.</t>
  </si>
  <si>
    <t>This data was generated by disaggregating statewide equipment population data using relative population in the state and Santa</t>
  </si>
  <si>
    <t>Barbara.</t>
  </si>
  <si>
    <t>These calculation are given below.</t>
  </si>
  <si>
    <t>Equipment data from "OffRoad Model Input Factors (7/06)," ID</t>
  </si>
  <si>
    <t>So the total inventory of equipment by project type is:</t>
  </si>
  <si>
    <t>NOx (tons/yr)</t>
  </si>
  <si>
    <t>ROC (tons/yr)</t>
  </si>
  <si>
    <t>PM (tons/yr)</t>
  </si>
  <si>
    <t>No in Co.</t>
  </si>
  <si>
    <t xml:space="preserve">A Google search of cordless lawn mowers indicates prices from $200 to $600.  The selection of an incentive of $250/mower was </t>
  </si>
  <si>
    <t>an assumption about what might be sufficient.</t>
  </si>
  <si>
    <t>A Google search of other types of corded electric equipment ranged from $50 to $150.  The selection of an incentive amount of</t>
  </si>
  <si>
    <t>$100 per equipment was also a guess on the what might a sufficient incentive amount.</t>
  </si>
  <si>
    <t>amount.</t>
  </si>
  <si>
    <t>Reductions Per Average Project</t>
  </si>
  <si>
    <t>These data were derived in the course of developing the inventory above.</t>
  </si>
  <si>
    <t>lbs/yr/equip</t>
  </si>
  <si>
    <t>ROC SubTotal</t>
  </si>
  <si>
    <t>ERC Cost Effectiveness $/ton reduced, in $1,000s</t>
  </si>
  <si>
    <t>Here are the annual emission reductions over 30 years.</t>
  </si>
  <si>
    <t>Replacement Cycle (years)</t>
  </si>
  <si>
    <t>NOx Reduction tons/yr</t>
  </si>
  <si>
    <t>ROC Reduction tons/yr</t>
  </si>
  <si>
    <t>PM Reduction tons/yr</t>
  </si>
  <si>
    <t>Fraction of total replaced per cycle</t>
  </si>
  <si>
    <t>1/3</t>
  </si>
  <si>
    <t>No Replaced per Cycle</t>
  </si>
  <si>
    <t>Total cost is the total number of replacements over the 30 year period.</t>
  </si>
  <si>
    <t>No Cycles</t>
  </si>
  <si>
    <t>No Replaced</t>
  </si>
  <si>
    <t>$ / Replacement</t>
  </si>
  <si>
    <t>ERC Cost effectivess, the total project cost/ tons per year reduced, would be</t>
  </si>
  <si>
    <t>NOx Cost/Ton ($1,000s)</t>
  </si>
  <si>
    <t>ROC Cost/Ton ($1,000s)</t>
  </si>
  <si>
    <t>PMx Cost/Ton ($1,000s)</t>
  </si>
  <si>
    <t>Total Cost ($1,000s)</t>
  </si>
  <si>
    <t>Caveats and Notes:</t>
  </si>
  <si>
    <t>ERC Project Assessment Documentation:  Replacement of Lawn and Garden Equipment</t>
  </si>
  <si>
    <t>with Electric Powered Equipment</t>
  </si>
  <si>
    <t>Replace Residential Gasoline Trimmer/edger/brush cutter with Corded Electric</t>
  </si>
  <si>
    <t>Numbers are rough estimates.  ARB's Off-road model not well documented.</t>
  </si>
  <si>
    <t>Feasibility of replacing commercial gasoline lawn mower with electric needs</t>
  </si>
  <si>
    <t xml:space="preserve">to be confirmed.  For example, several battery packs may be required to </t>
  </si>
  <si>
    <t xml:space="preserve">Feasibly of replacing other lawn and garden equipment with corded also </t>
  </si>
  <si>
    <t>category within a year.  Some of the estimates could change significantly.</t>
  </si>
  <si>
    <t>same equipment (commercial leaf blowers).</t>
  </si>
  <si>
    <t>Replace Commercial Gasoline Leaf Blower with Corded Electric</t>
  </si>
  <si>
    <t>Replace Commercial Gasoline Trimmer/edger brush cutter with Corded Electric</t>
  </si>
  <si>
    <t>Replace Commercial Gasoline Chainsaw with Corded Electric</t>
  </si>
  <si>
    <t>Daily emissions for commerical lawn mowers were estimated based on the difference in use between</t>
  </si>
  <si>
    <t>As indicated above, ROC emissions from refueling spillage were also included.  This source of ROCs was not included</t>
  </si>
  <si>
    <t>calculating average four stroke and two stroke certified emission rates for small spark ignited equipment under EPA's</t>
  </si>
  <si>
    <t>each equipment type, and gallons of fuel consumed each year by each type.  The calculation of spillage emissions is given below:</t>
  </si>
  <si>
    <t>If any of these projects are pursued some type of survey should done to refine the new equipment specs, price, and incentive</t>
  </si>
  <si>
    <t xml:space="preserve">For the residential lawnmower replacements under Moyer ARB set the project life at 10 years, so it takes three cycles of funding to generate 30 years of reductions.  </t>
  </si>
  <si>
    <t>For the commercial replacements, Moyer assumes a 1 year project life, so it takes 30 cycles of funding to generate 30 years of reductions.</t>
  </si>
  <si>
    <t>Reductions Per Avg Project  (lbs/yr)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</si>
</sst>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164" formatCode="&quot;$&quot;#,##0.00"/>
    <numFmt numFmtId="165" formatCode="&quot;$&quot;#,##0"/>
    <numFmt numFmtId="166" formatCode="0.000"/>
    <numFmt numFmtId="167" formatCode="0.0"/>
  </numFmts>
  <fonts count="8" x14ac:knownFonts="1">
    <font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8000"/>
      <name val="Arial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" xfId="0" applyFont="1" applyBorder="1"/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Font="1" applyBorder="1"/>
    <xf numFmtId="3" fontId="1" fillId="0" borderId="1" xfId="1" applyNumberFormat="1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166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167" fontId="0" fillId="0" borderId="0" xfId="0" applyNumberFormat="1"/>
    <xf numFmtId="0" fontId="4" fillId="0" borderId="0" xfId="0" applyFont="1"/>
    <xf numFmtId="0" fontId="0" fillId="0" borderId="1" xfId="0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indent="4"/>
    </xf>
    <xf numFmtId="0" fontId="6" fillId="0" borderId="0" xfId="0" applyFont="1" applyBorder="1" applyAlignment="1">
      <alignment horizontal="left" vertical="center" indent="4"/>
    </xf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66" fontId="0" fillId="0" borderId="1" xfId="0" applyNumberFormat="1" applyBorder="1" applyAlignment="1">
      <alignment vertical="center" wrapText="1"/>
    </xf>
    <xf numFmtId="2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2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Border="1"/>
    <xf numFmtId="3" fontId="1" fillId="0" borderId="0" xfId="1" applyNumberFormat="1" applyFont="1" applyBorder="1" applyAlignment="1">
      <alignment horizontal="center"/>
    </xf>
    <xf numFmtId="3" fontId="0" fillId="0" borderId="0" xfId="0" applyNumberFormat="1" applyFont="1" applyBorder="1"/>
    <xf numFmtId="0" fontId="0" fillId="0" borderId="2" xfId="0" applyFill="1" applyBorder="1"/>
    <xf numFmtId="0" fontId="0" fillId="0" borderId="2" xfId="0" applyBorder="1" applyAlignment="1">
      <alignment horizontal="right"/>
    </xf>
    <xf numFmtId="2" fontId="0" fillId="0" borderId="4" xfId="0" applyNumberForma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16" fontId="0" fillId="0" borderId="1" xfId="0" quotePrefix="1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 wrapText="1"/>
    </xf>
    <xf numFmtId="165" fontId="0" fillId="0" borderId="1" xfId="0" applyNumberFormat="1" applyBorder="1"/>
    <xf numFmtId="0" fontId="4" fillId="0" borderId="1" xfId="0" applyFont="1" applyBorder="1" applyAlignment="1">
      <alignment wrapText="1"/>
    </xf>
    <xf numFmtId="6" fontId="0" fillId="0" borderId="1" xfId="0" applyNumberFormat="1" applyBorder="1" applyAlignment="1">
      <alignment vertical="center" wrapText="1"/>
    </xf>
    <xf numFmtId="0" fontId="4" fillId="0" borderId="1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4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152400</xdr:rowOff>
    </xdr:from>
    <xdr:to>
      <xdr:col>1</xdr:col>
      <xdr:colOff>521970</xdr:colOff>
      <xdr:row>43</xdr:row>
      <xdr:rowOff>112395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rcRect l="71086" t="16520" r="10565" b="9860"/>
        <a:stretch/>
      </xdr:blipFill>
      <xdr:spPr bwMode="auto">
        <a:xfrm>
          <a:off x="371475" y="152400"/>
          <a:ext cx="5379720" cy="7284720"/>
        </a:xfrm>
        <a:prstGeom prst="rect">
          <a:avLst/>
        </a:prstGeom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I5" sqref="I5"/>
    </sheetView>
  </sheetViews>
  <sheetFormatPr defaultRowHeight="12.75" x14ac:dyDescent="0.2"/>
  <cols>
    <col min="1" max="1" width="27.85546875" customWidth="1"/>
    <col min="2" max="2" width="13.42578125" customWidth="1"/>
    <col min="3" max="3" width="12.140625" customWidth="1"/>
    <col min="4" max="4" width="12.7109375" style="65" customWidth="1"/>
    <col min="5" max="5" width="13.28515625" customWidth="1"/>
    <col min="6" max="6" width="11.85546875" customWidth="1"/>
  </cols>
  <sheetData>
    <row r="1" spans="1:7" ht="18.75" x14ac:dyDescent="0.2">
      <c r="A1" s="64" t="s">
        <v>136</v>
      </c>
    </row>
    <row r="2" spans="1:7" ht="18.75" x14ac:dyDescent="0.2">
      <c r="A2" s="64" t="s">
        <v>137</v>
      </c>
    </row>
    <row r="3" spans="1:7" x14ac:dyDescent="0.2">
      <c r="F3" s="70">
        <v>41604</v>
      </c>
    </row>
    <row r="4" spans="1:7" x14ac:dyDescent="0.2">
      <c r="A4" s="63" t="s">
        <v>17</v>
      </c>
      <c r="B4" s="8"/>
      <c r="C4" s="8"/>
      <c r="D4" s="66"/>
      <c r="E4" s="8"/>
      <c r="F4" s="8"/>
      <c r="G4" s="8"/>
    </row>
    <row r="5" spans="1:7" s="13" customFormat="1" ht="51" x14ac:dyDescent="0.2">
      <c r="A5" s="61" t="s">
        <v>41</v>
      </c>
      <c r="B5" s="67" t="s">
        <v>42</v>
      </c>
      <c r="C5" s="67" t="s">
        <v>43</v>
      </c>
      <c r="D5" s="67" t="s">
        <v>44</v>
      </c>
      <c r="E5" s="67" t="s">
        <v>155</v>
      </c>
      <c r="F5" s="67" t="s">
        <v>45</v>
      </c>
      <c r="G5" s="67" t="s">
        <v>46</v>
      </c>
    </row>
    <row r="6" spans="1:7" s="13" customFormat="1" ht="38.25" x14ac:dyDescent="0.2">
      <c r="A6" s="30" t="s">
        <v>50</v>
      </c>
      <c r="B6" s="59">
        <f>Documentation!B196</f>
        <v>21126.760563380281</v>
      </c>
      <c r="C6" s="44">
        <f>Documentation!C125</f>
        <v>1.5089697913665194</v>
      </c>
      <c r="D6" s="68" t="s">
        <v>54</v>
      </c>
      <c r="E6" s="44">
        <f>Documentation!C152</f>
        <v>7.0999999999999994E-2</v>
      </c>
      <c r="F6" s="62">
        <v>250</v>
      </c>
      <c r="G6" s="30">
        <v>10</v>
      </c>
    </row>
    <row r="7" spans="1:7" s="13" customFormat="1" ht="38.25" x14ac:dyDescent="0.2">
      <c r="A7" s="30" t="s">
        <v>51</v>
      </c>
      <c r="B7" s="59">
        <f>Documentation!B197</f>
        <v>14299.772433729016</v>
      </c>
      <c r="C7" s="44">
        <f>Documentation!C126</f>
        <v>1.1733572571005697</v>
      </c>
      <c r="D7" s="68" t="s">
        <v>54</v>
      </c>
      <c r="E7" s="44">
        <f>Documentation!C153</f>
        <v>1.0489677419354837</v>
      </c>
      <c r="F7" s="62">
        <v>250</v>
      </c>
      <c r="G7" s="30">
        <v>1</v>
      </c>
    </row>
    <row r="8" spans="1:7" s="13" customFormat="1" ht="38.25" x14ac:dyDescent="0.2">
      <c r="A8" s="30" t="s">
        <v>52</v>
      </c>
      <c r="B8" s="59">
        <f>Documentation!B198</f>
        <v>11125.95573440644</v>
      </c>
      <c r="C8" s="44">
        <f>Documentation!C128</f>
        <v>0.27449942309039788</v>
      </c>
      <c r="D8" s="68" t="s">
        <v>55</v>
      </c>
      <c r="E8" s="44">
        <f>Documentation!C154</f>
        <v>5.3927951388888881E-2</v>
      </c>
      <c r="F8" s="62">
        <v>100</v>
      </c>
      <c r="G8" s="30">
        <v>10</v>
      </c>
    </row>
    <row r="9" spans="1:7" s="13" customFormat="1" ht="38.25" x14ac:dyDescent="0.2">
      <c r="A9" s="30" t="s">
        <v>145</v>
      </c>
      <c r="B9" s="59">
        <f>Documentation!B199</f>
        <v>2838.2540138791937</v>
      </c>
      <c r="C9" s="44">
        <f>Documentation!C129</f>
        <v>1.1956001598961035</v>
      </c>
      <c r="D9" s="68" t="s">
        <v>55</v>
      </c>
      <c r="E9" s="44">
        <f>Documentation!C155</f>
        <v>2.1139756944444441</v>
      </c>
      <c r="F9" s="62">
        <v>100</v>
      </c>
      <c r="G9" s="30">
        <v>1</v>
      </c>
    </row>
    <row r="10" spans="1:7" s="13" customFormat="1" ht="38.25" x14ac:dyDescent="0.2">
      <c r="A10" s="30" t="s">
        <v>138</v>
      </c>
      <c r="B10" s="59">
        <f>Documentation!B200</f>
        <v>2528.6263032741913</v>
      </c>
      <c r="C10" s="44">
        <f>Documentation!C131</f>
        <v>3.4968169690121886</v>
      </c>
      <c r="D10" s="68" t="s">
        <v>55</v>
      </c>
      <c r="E10" s="44">
        <f>Documentation!C156</f>
        <v>0.23728298611111107</v>
      </c>
      <c r="F10" s="62">
        <v>100</v>
      </c>
      <c r="G10" s="30">
        <v>10</v>
      </c>
    </row>
    <row r="11" spans="1:7" s="13" customFormat="1" ht="38.25" x14ac:dyDescent="0.2">
      <c r="A11" s="30" t="s">
        <v>146</v>
      </c>
      <c r="B11" s="59">
        <f>Documentation!B201</f>
        <v>4597.5023695894379</v>
      </c>
      <c r="C11" s="44">
        <f>Documentation!C132</f>
        <v>2.1369412283494431</v>
      </c>
      <c r="D11" s="68" t="s">
        <v>55</v>
      </c>
      <c r="E11" s="44">
        <f>Documentation!C157</f>
        <v>1.3050564236111108</v>
      </c>
      <c r="F11" s="62">
        <v>100</v>
      </c>
      <c r="G11" s="30">
        <v>1</v>
      </c>
    </row>
    <row r="12" spans="1:7" s="13" customFormat="1" ht="25.5" x14ac:dyDescent="0.2">
      <c r="A12" s="30" t="s">
        <v>53</v>
      </c>
      <c r="B12" s="59">
        <f>Documentation!B202</f>
        <v>11125.95573440644</v>
      </c>
      <c r="C12" s="44">
        <f>Documentation!C134</f>
        <v>0.24598570838278006</v>
      </c>
      <c r="D12" s="68" t="s">
        <v>55</v>
      </c>
      <c r="E12" s="44">
        <f>Documentation!C158</f>
        <v>5.3927951388888881E-2</v>
      </c>
      <c r="F12" s="62">
        <v>100</v>
      </c>
      <c r="G12" s="30">
        <v>10</v>
      </c>
    </row>
    <row r="13" spans="1:7" s="13" customFormat="1" ht="25.5" x14ac:dyDescent="0.2">
      <c r="A13" s="30" t="s">
        <v>147</v>
      </c>
      <c r="B13" s="59">
        <f>Documentation!B203</f>
        <v>1924.9058364024982</v>
      </c>
      <c r="C13" s="44">
        <f>Documentation!C135</f>
        <v>1.236353270667703</v>
      </c>
      <c r="D13" s="68" t="s">
        <v>55</v>
      </c>
      <c r="E13" s="44">
        <f>Documentation!C159</f>
        <v>3.1170355902777773</v>
      </c>
      <c r="F13" s="62">
        <v>100</v>
      </c>
      <c r="G13" s="30">
        <v>1</v>
      </c>
    </row>
    <row r="14" spans="1:7" s="13" customFormat="1" x14ac:dyDescent="0.2">
      <c r="D14" s="69"/>
    </row>
    <row r="15" spans="1:7" s="13" customFormat="1" x14ac:dyDescent="0.2">
      <c r="D15" s="69"/>
    </row>
    <row r="16" spans="1:7" s="13" customFormat="1" x14ac:dyDescent="0.2">
      <c r="A16" s="45" t="s">
        <v>25</v>
      </c>
      <c r="D16" s="69"/>
    </row>
    <row r="17" spans="1:7" s="13" customFormat="1" ht="51" x14ac:dyDescent="0.2">
      <c r="A17" s="61" t="s">
        <v>41</v>
      </c>
      <c r="B17" s="67" t="s">
        <v>42</v>
      </c>
      <c r="C17" s="67" t="s">
        <v>43</v>
      </c>
      <c r="D17" s="67" t="s">
        <v>44</v>
      </c>
      <c r="E17" s="67" t="s">
        <v>155</v>
      </c>
      <c r="F17" s="67" t="s">
        <v>45</v>
      </c>
      <c r="G17" s="67" t="s">
        <v>46</v>
      </c>
    </row>
    <row r="18" spans="1:7" s="13" customFormat="1" ht="38.25" x14ac:dyDescent="0.2">
      <c r="A18" s="30" t="s">
        <v>50</v>
      </c>
      <c r="B18" s="59">
        <f>Documentation!C196</f>
        <v>844.86283695263808</v>
      </c>
      <c r="C18" s="44">
        <f>Documentation!D125</f>
        <v>13.568743997877574</v>
      </c>
      <c r="D18" s="68" t="s">
        <v>54</v>
      </c>
      <c r="E18" s="44">
        <f>Documentation!B152</f>
        <v>1.7754361233480176</v>
      </c>
      <c r="F18" s="62">
        <v>250</v>
      </c>
      <c r="G18" s="30">
        <v>10</v>
      </c>
    </row>
    <row r="19" spans="1:7" s="13" customFormat="1" ht="38.25" x14ac:dyDescent="0.2">
      <c r="A19" s="30" t="s">
        <v>51</v>
      </c>
      <c r="B19" s="59">
        <f>Documentation!C197</f>
        <v>762.233694067187</v>
      </c>
      <c r="C19" s="44">
        <f>Documentation!D126</f>
        <v>10.221181080234194</v>
      </c>
      <c r="D19" s="68" t="s">
        <v>54</v>
      </c>
      <c r="E19" s="44">
        <f>Documentation!B153</f>
        <v>19.679004112192693</v>
      </c>
      <c r="F19" s="62">
        <v>250</v>
      </c>
      <c r="G19" s="30">
        <v>1</v>
      </c>
    </row>
    <row r="20" spans="1:7" s="13" customFormat="1" ht="38.25" x14ac:dyDescent="0.2">
      <c r="A20" s="30" t="s">
        <v>52</v>
      </c>
      <c r="B20" s="59">
        <f>Documentation!C198</f>
        <v>584.87048196560443</v>
      </c>
      <c r="C20" s="44">
        <f>Documentation!D128</f>
        <v>0.82592893186940253</v>
      </c>
      <c r="D20" s="68" t="s">
        <v>55</v>
      </c>
      <c r="E20" s="44">
        <f>Documentation!B154</f>
        <v>1.0258681511563876</v>
      </c>
      <c r="F20" s="62">
        <v>100</v>
      </c>
      <c r="G20" s="30">
        <v>10</v>
      </c>
    </row>
    <row r="21" spans="1:7" s="13" customFormat="1" ht="38.25" x14ac:dyDescent="0.2">
      <c r="A21" s="30" t="s">
        <v>145</v>
      </c>
      <c r="B21" s="59">
        <f>Documentation!C199</f>
        <v>149.20165356265417</v>
      </c>
      <c r="C21" s="44">
        <f>Documentation!D129</f>
        <v>3.5973873893377148</v>
      </c>
      <c r="D21" s="68" t="s">
        <v>55</v>
      </c>
      <c r="E21" s="44">
        <f>Documentation!B155</f>
        <v>40.214031525330398</v>
      </c>
      <c r="F21" s="62">
        <v>100</v>
      </c>
      <c r="G21" s="30">
        <v>1</v>
      </c>
    </row>
    <row r="22" spans="1:7" s="13" customFormat="1" ht="38.25" x14ac:dyDescent="0.2">
      <c r="A22" s="30" t="s">
        <v>138</v>
      </c>
      <c r="B22" s="59">
        <f>Documentation!C200</f>
        <v>132.92510953763735</v>
      </c>
      <c r="C22" s="44">
        <f>Documentation!D131</f>
        <v>10.521414841764257</v>
      </c>
      <c r="D22" s="68" t="s">
        <v>55</v>
      </c>
      <c r="E22" s="44">
        <f>Documentation!B156</f>
        <v>4.5138198650881058</v>
      </c>
      <c r="F22" s="62">
        <v>100</v>
      </c>
      <c r="G22" s="30">
        <v>10</v>
      </c>
    </row>
    <row r="23" spans="1:7" s="13" customFormat="1" ht="38.25" x14ac:dyDescent="0.2">
      <c r="A23" s="30" t="s">
        <v>146</v>
      </c>
      <c r="B23" s="59">
        <f>Documentation!C201</f>
        <v>241.68201734115885</v>
      </c>
      <c r="C23" s="44">
        <f>Documentation!D132</f>
        <v>6.4297460676888516</v>
      </c>
      <c r="D23" s="68" t="s">
        <v>55</v>
      </c>
      <c r="E23" s="44">
        <f>Documentation!B157</f>
        <v>24.826009257984584</v>
      </c>
      <c r="F23" s="62">
        <v>100</v>
      </c>
      <c r="G23" s="30">
        <v>1</v>
      </c>
    </row>
    <row r="24" spans="1:7" s="13" customFormat="1" ht="25.5" x14ac:dyDescent="0.2">
      <c r="A24" s="30" t="s">
        <v>53</v>
      </c>
      <c r="B24" s="59">
        <f>Documentation!C202</f>
        <v>584.87048196560443</v>
      </c>
      <c r="C24" s="44">
        <f>Documentation!D134</f>
        <v>0.74013530189759691</v>
      </c>
      <c r="D24" s="68" t="s">
        <v>55</v>
      </c>
      <c r="E24" s="44">
        <f>Documentation!B158</f>
        <v>1.0258681511563876</v>
      </c>
      <c r="F24" s="62">
        <v>100</v>
      </c>
      <c r="G24" s="30">
        <v>10</v>
      </c>
    </row>
    <row r="25" spans="1:7" s="13" customFormat="1" ht="25.5" x14ac:dyDescent="0.2">
      <c r="A25" s="30" t="s">
        <v>147</v>
      </c>
      <c r="B25" s="59">
        <f>Documentation!C203</f>
        <v>101.18866469993156</v>
      </c>
      <c r="C25" s="44">
        <f>Documentation!D135</f>
        <v>3.7200075860251882</v>
      </c>
      <c r="D25" s="68" t="s">
        <v>55</v>
      </c>
      <c r="E25" s="44">
        <f>Documentation!B159</f>
        <v>59.295179136839209</v>
      </c>
      <c r="F25" s="62">
        <v>100</v>
      </c>
      <c r="G25" s="30">
        <v>1</v>
      </c>
    </row>
    <row r="26" spans="1:7" s="13" customFormat="1" x14ac:dyDescent="0.2">
      <c r="D26" s="69"/>
    </row>
    <row r="27" spans="1:7" s="13" customFormat="1" x14ac:dyDescent="0.2">
      <c r="D27" s="69"/>
    </row>
    <row r="28" spans="1:7" s="13" customFormat="1" x14ac:dyDescent="0.2">
      <c r="A28" s="45" t="s">
        <v>18</v>
      </c>
      <c r="D28" s="69"/>
    </row>
    <row r="29" spans="1:7" s="13" customFormat="1" ht="51" x14ac:dyDescent="0.2">
      <c r="A29" s="61" t="s">
        <v>41</v>
      </c>
      <c r="B29" s="67" t="s">
        <v>42</v>
      </c>
      <c r="C29" s="67" t="s">
        <v>43</v>
      </c>
      <c r="D29" s="67" t="s">
        <v>44</v>
      </c>
      <c r="E29" s="67" t="s">
        <v>155</v>
      </c>
      <c r="F29" s="67" t="s">
        <v>45</v>
      </c>
      <c r="G29" s="67" t="s">
        <v>46</v>
      </c>
    </row>
    <row r="30" spans="1:7" s="13" customFormat="1" ht="38.25" x14ac:dyDescent="0.2">
      <c r="A30" s="30" t="s">
        <v>50</v>
      </c>
      <c r="B30" s="59">
        <f>Documentation!D196</f>
        <v>31250</v>
      </c>
      <c r="C30" s="44">
        <f>Documentation!E125</f>
        <v>1.0201485913463795</v>
      </c>
      <c r="D30" s="68" t="s">
        <v>54</v>
      </c>
      <c r="E30" s="44">
        <f>Documentation!D152</f>
        <v>4.8000000000000001E-2</v>
      </c>
      <c r="F30" s="62">
        <v>250</v>
      </c>
      <c r="G30" s="30">
        <v>10</v>
      </c>
    </row>
    <row r="31" spans="1:7" s="13" customFormat="1" ht="38.25" x14ac:dyDescent="0.2">
      <c r="A31" s="30" t="s">
        <v>51</v>
      </c>
      <c r="B31" s="59">
        <f>Documentation!D197</f>
        <v>21151.746724890836</v>
      </c>
      <c r="C31" s="44">
        <f>Documentation!E126</f>
        <v>0.79325561043418802</v>
      </c>
      <c r="D31" s="68" t="s">
        <v>54</v>
      </c>
      <c r="E31" s="44">
        <f>Documentation!D153</f>
        <v>0.70916129032258057</v>
      </c>
      <c r="F31" s="62">
        <v>250</v>
      </c>
      <c r="G31" s="30">
        <v>1</v>
      </c>
    </row>
    <row r="32" spans="1:7" s="13" customFormat="1" ht="38.25" x14ac:dyDescent="0.2">
      <c r="A32" s="30" t="s">
        <v>52</v>
      </c>
      <c r="B32" s="59">
        <f>Documentation!D198</f>
        <v>16457.142857142859</v>
      </c>
      <c r="C32" s="44">
        <f>Documentation!E128</f>
        <v>0.18557707476533947</v>
      </c>
      <c r="D32" s="68" t="s">
        <v>55</v>
      </c>
      <c r="E32" s="44">
        <f>Documentation!D154</f>
        <v>3.6458333333333336E-2</v>
      </c>
      <c r="F32" s="62">
        <v>100</v>
      </c>
      <c r="G32" s="30">
        <v>10</v>
      </c>
    </row>
    <row r="33" spans="1:7" s="13" customFormat="1" ht="38.25" x14ac:dyDescent="0.2">
      <c r="A33" s="30" t="s">
        <v>145</v>
      </c>
      <c r="B33" s="59">
        <f>Documentation!D199</f>
        <v>4198.2507288629731</v>
      </c>
      <c r="C33" s="44">
        <f>Documentation!E129</f>
        <v>0.80829306584525329</v>
      </c>
      <c r="D33" s="68" t="s">
        <v>55</v>
      </c>
      <c r="E33" s="44">
        <f>Documentation!D155</f>
        <v>1.4291666666666669</v>
      </c>
      <c r="F33" s="62">
        <v>100</v>
      </c>
      <c r="G33" s="30">
        <v>1</v>
      </c>
    </row>
    <row r="34" spans="1:7" s="13" customFormat="1" ht="38.25" x14ac:dyDescent="0.2">
      <c r="A34" s="30" t="s">
        <v>138</v>
      </c>
      <c r="B34" s="59">
        <f>Documentation!D200</f>
        <v>3740.2597402597403</v>
      </c>
      <c r="C34" s="44">
        <f>Documentation!E131</f>
        <v>2.3640452748251422</v>
      </c>
      <c r="D34" s="68" t="s">
        <v>55</v>
      </c>
      <c r="E34" s="44">
        <f>Documentation!D156</f>
        <v>0.16041666666666668</v>
      </c>
      <c r="F34" s="62">
        <v>100</v>
      </c>
      <c r="G34" s="30">
        <v>10</v>
      </c>
    </row>
    <row r="35" spans="1:7" s="13" customFormat="1" ht="38.25" x14ac:dyDescent="0.2">
      <c r="A35" s="30" t="s">
        <v>146</v>
      </c>
      <c r="B35" s="59">
        <f>Documentation!D201</f>
        <v>6800.4722550177103</v>
      </c>
      <c r="C35" s="44">
        <f>Documentation!E132</f>
        <v>1.4446926614193418</v>
      </c>
      <c r="D35" s="68" t="s">
        <v>55</v>
      </c>
      <c r="E35" s="44">
        <f>Documentation!D157</f>
        <v>0.8822916666666667</v>
      </c>
      <c r="F35" s="62">
        <v>100</v>
      </c>
      <c r="G35" s="30">
        <v>1</v>
      </c>
    </row>
    <row r="36" spans="1:7" s="13" customFormat="1" ht="25.5" x14ac:dyDescent="0.2">
      <c r="A36" s="30" t="s">
        <v>53</v>
      </c>
      <c r="B36" s="59">
        <f>Documentation!D202</f>
        <v>16457.142857142855</v>
      </c>
      <c r="C36" s="44">
        <f>Documentation!E134</f>
        <v>0.16630019721652739</v>
      </c>
      <c r="D36" s="68" t="s">
        <v>55</v>
      </c>
      <c r="E36" s="44">
        <f>Documentation!D158</f>
        <v>3.6458333333333336E-2</v>
      </c>
      <c r="F36" s="62">
        <v>100</v>
      </c>
      <c r="G36" s="30">
        <v>10</v>
      </c>
    </row>
    <row r="37" spans="1:7" s="13" customFormat="1" ht="25.5" x14ac:dyDescent="0.2">
      <c r="A37" s="30" t="s">
        <v>147</v>
      </c>
      <c r="B37" s="59">
        <f>Documentation!D203</f>
        <v>2847.2565496786947</v>
      </c>
      <c r="C37" s="44">
        <f>Documentation!E135</f>
        <v>0.8358444646767571</v>
      </c>
      <c r="D37" s="68" t="s">
        <v>55</v>
      </c>
      <c r="E37" s="44">
        <f>Documentation!D159</f>
        <v>2.1072916666666668</v>
      </c>
      <c r="F37" s="62">
        <v>100</v>
      </c>
      <c r="G37" s="30"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4"/>
  <sheetViews>
    <sheetView tabSelected="1" topLeftCell="A154" workbookViewId="0">
      <selection activeCell="M164" sqref="M164"/>
    </sheetView>
  </sheetViews>
  <sheetFormatPr defaultRowHeight="12.75" x14ac:dyDescent="0.2"/>
  <cols>
    <col min="1" max="1" width="16.5703125" customWidth="1"/>
    <col min="2" max="2" width="10.28515625" customWidth="1"/>
    <col min="3" max="3" width="13.140625" customWidth="1"/>
    <col min="4" max="5" width="12.140625" bestFit="1" customWidth="1"/>
    <col min="6" max="6" width="12.140625" customWidth="1"/>
    <col min="7" max="7" width="12.28515625" customWidth="1"/>
    <col min="8" max="8" width="12" customWidth="1"/>
    <col min="9" max="9" width="10.7109375" customWidth="1"/>
  </cols>
  <sheetData>
    <row r="1" spans="1:4" x14ac:dyDescent="0.2">
      <c r="A1" s="15" t="s">
        <v>59</v>
      </c>
    </row>
    <row r="3" spans="1:4" x14ac:dyDescent="0.2">
      <c r="A3" t="s">
        <v>60</v>
      </c>
    </row>
    <row r="4" spans="1:4" x14ac:dyDescent="0.2">
      <c r="A4" t="s">
        <v>61</v>
      </c>
    </row>
    <row r="5" spans="1:4" x14ac:dyDescent="0.2">
      <c r="A5" t="s">
        <v>62</v>
      </c>
    </row>
    <row r="7" spans="1:4" x14ac:dyDescent="0.2">
      <c r="A7" t="s">
        <v>66</v>
      </c>
    </row>
    <row r="9" spans="1:4" x14ac:dyDescent="0.2">
      <c r="A9" t="s">
        <v>63</v>
      </c>
    </row>
    <row r="11" spans="1:4" x14ac:dyDescent="0.2">
      <c r="A11" t="s">
        <v>64</v>
      </c>
    </row>
    <row r="12" spans="1:4" x14ac:dyDescent="0.2">
      <c r="A12" s="8" t="s">
        <v>65</v>
      </c>
      <c r="B12" s="8" t="s">
        <v>47</v>
      </c>
      <c r="C12" s="8" t="s">
        <v>17</v>
      </c>
      <c r="D12" s="8" t="s">
        <v>26</v>
      </c>
    </row>
    <row r="13" spans="1:4" x14ac:dyDescent="0.2">
      <c r="A13" s="8">
        <v>2010</v>
      </c>
      <c r="B13" s="8">
        <v>1.137</v>
      </c>
      <c r="C13" s="8">
        <v>7.0999999999999994E-2</v>
      </c>
      <c r="D13" s="8">
        <v>4.8000000000000001E-2</v>
      </c>
    </row>
    <row r="14" spans="1:4" x14ac:dyDescent="0.2">
      <c r="A14" s="17"/>
      <c r="B14" s="17"/>
      <c r="C14" s="17"/>
      <c r="D14" s="17"/>
    </row>
    <row r="15" spans="1:4" x14ac:dyDescent="0.2">
      <c r="A15" s="17" t="s">
        <v>89</v>
      </c>
      <c r="B15" s="17"/>
      <c r="C15" s="17"/>
      <c r="D15" s="17"/>
    </row>
    <row r="16" spans="1:4" x14ac:dyDescent="0.2">
      <c r="A16" s="17"/>
      <c r="B16" s="17"/>
      <c r="C16" s="17"/>
      <c r="D16" s="17"/>
    </row>
    <row r="17" spans="1:6" x14ac:dyDescent="0.2">
      <c r="A17" s="17" t="s">
        <v>74</v>
      </c>
      <c r="B17" s="17"/>
      <c r="C17" s="17"/>
      <c r="D17" s="17"/>
    </row>
    <row r="19" spans="1:6" x14ac:dyDescent="0.2">
      <c r="A19" t="s">
        <v>75</v>
      </c>
    </row>
    <row r="20" spans="1:6" x14ac:dyDescent="0.2">
      <c r="A20" t="s">
        <v>90</v>
      </c>
    </row>
    <row r="22" spans="1:6" x14ac:dyDescent="0.2">
      <c r="A22" t="s">
        <v>148</v>
      </c>
    </row>
    <row r="23" spans="1:6" x14ac:dyDescent="0.2">
      <c r="A23" t="s">
        <v>67</v>
      </c>
    </row>
    <row r="25" spans="1:6" x14ac:dyDescent="0.2">
      <c r="A25" s="8" t="s">
        <v>88</v>
      </c>
      <c r="B25" s="16" t="s">
        <v>0</v>
      </c>
      <c r="C25" s="16" t="s">
        <v>1</v>
      </c>
      <c r="D25" s="16" t="s">
        <v>2</v>
      </c>
      <c r="E25" s="16" t="s">
        <v>3</v>
      </c>
      <c r="F25" s="16" t="s">
        <v>20</v>
      </c>
    </row>
    <row r="26" spans="1:6" s="13" customFormat="1" ht="25.5" x14ac:dyDescent="0.2">
      <c r="A26" s="29" t="s">
        <v>4</v>
      </c>
      <c r="B26" s="29">
        <v>4</v>
      </c>
      <c r="C26" s="29">
        <v>0.36</v>
      </c>
      <c r="D26" s="29">
        <v>16</v>
      </c>
      <c r="E26" s="29">
        <v>12</v>
      </c>
      <c r="F26" s="29">
        <v>1.1000000000000001</v>
      </c>
    </row>
    <row r="27" spans="1:6" s="13" customFormat="1" ht="25.5" x14ac:dyDescent="0.2">
      <c r="A27" s="29" t="s">
        <v>5</v>
      </c>
      <c r="B27" s="29">
        <v>4</v>
      </c>
      <c r="C27" s="29">
        <v>0.36</v>
      </c>
      <c r="D27" s="29">
        <v>229</v>
      </c>
      <c r="E27" s="29">
        <v>1</v>
      </c>
      <c r="F27" s="29">
        <v>1.1000000000000001</v>
      </c>
    </row>
    <row r="28" spans="1:6" s="13" customFormat="1" x14ac:dyDescent="0.2">
      <c r="A28" s="29"/>
      <c r="B28" s="29"/>
      <c r="C28" s="29"/>
      <c r="D28" s="29"/>
      <c r="E28" s="29"/>
      <c r="F28" s="29"/>
    </row>
    <row r="29" spans="1:6" s="13" customFormat="1" ht="25.5" x14ac:dyDescent="0.2">
      <c r="A29" s="29" t="s">
        <v>6</v>
      </c>
      <c r="B29" s="29">
        <v>1</v>
      </c>
      <c r="C29" s="29">
        <v>0.5</v>
      </c>
      <c r="D29" s="29">
        <v>5</v>
      </c>
      <c r="E29" s="29">
        <v>16</v>
      </c>
      <c r="F29" s="29">
        <v>1.3</v>
      </c>
    </row>
    <row r="30" spans="1:6" s="13" customFormat="1" ht="25.5" x14ac:dyDescent="0.2">
      <c r="A30" s="29" t="s">
        <v>7</v>
      </c>
      <c r="B30" s="29">
        <v>1</v>
      </c>
      <c r="C30" s="29">
        <v>0.5</v>
      </c>
      <c r="D30" s="29">
        <v>196</v>
      </c>
      <c r="E30" s="29">
        <v>1</v>
      </c>
      <c r="F30" s="29">
        <v>1.3</v>
      </c>
    </row>
    <row r="31" spans="1:6" s="13" customFormat="1" x14ac:dyDescent="0.2">
      <c r="A31" s="29"/>
      <c r="B31" s="29"/>
      <c r="C31" s="29"/>
      <c r="D31" s="29"/>
      <c r="E31" s="29"/>
      <c r="F31" s="29"/>
    </row>
    <row r="32" spans="1:6" s="13" customFormat="1" ht="38.25" x14ac:dyDescent="0.2">
      <c r="A32" s="29" t="s">
        <v>86</v>
      </c>
      <c r="B32" s="29">
        <v>1</v>
      </c>
      <c r="C32" s="29">
        <v>0.5</v>
      </c>
      <c r="D32" s="29">
        <v>22</v>
      </c>
      <c r="E32" s="29">
        <v>7</v>
      </c>
      <c r="F32" s="29">
        <v>1.3</v>
      </c>
    </row>
    <row r="33" spans="1:6" s="13" customFormat="1" ht="38.25" x14ac:dyDescent="0.2">
      <c r="A33" s="29" t="s">
        <v>87</v>
      </c>
      <c r="B33" s="29">
        <v>1</v>
      </c>
      <c r="C33" s="29">
        <v>0.5</v>
      </c>
      <c r="D33" s="29">
        <v>121</v>
      </c>
      <c r="E33" s="29">
        <v>1</v>
      </c>
      <c r="F33" s="29">
        <v>1.3</v>
      </c>
    </row>
    <row r="34" spans="1:6" s="13" customFormat="1" x14ac:dyDescent="0.2">
      <c r="A34" s="29"/>
      <c r="B34" s="29"/>
      <c r="C34" s="29"/>
      <c r="D34" s="29"/>
      <c r="E34" s="29"/>
      <c r="F34" s="29"/>
    </row>
    <row r="35" spans="1:6" s="13" customFormat="1" ht="25.5" x14ac:dyDescent="0.2">
      <c r="A35" s="29" t="s">
        <v>84</v>
      </c>
      <c r="B35" s="29">
        <v>1</v>
      </c>
      <c r="C35" s="29">
        <v>0.5</v>
      </c>
      <c r="D35" s="29">
        <v>5</v>
      </c>
      <c r="E35" s="29">
        <v>16</v>
      </c>
      <c r="F35" s="29">
        <v>1.3</v>
      </c>
    </row>
    <row r="36" spans="1:6" s="13" customFormat="1" ht="25.5" x14ac:dyDescent="0.2">
      <c r="A36" s="29" t="s">
        <v>85</v>
      </c>
      <c r="B36" s="29">
        <v>1</v>
      </c>
      <c r="C36" s="29">
        <v>0.5</v>
      </c>
      <c r="D36" s="29">
        <v>289</v>
      </c>
      <c r="E36" s="29">
        <v>1</v>
      </c>
      <c r="F36" s="29">
        <v>1.3</v>
      </c>
    </row>
    <row r="38" spans="1:6" x14ac:dyDescent="0.2">
      <c r="A38" t="s">
        <v>91</v>
      </c>
    </row>
    <row r="39" spans="1:6" x14ac:dyDescent="0.2">
      <c r="A39" t="s">
        <v>72</v>
      </c>
    </row>
    <row r="40" spans="1:6" x14ac:dyDescent="0.2">
      <c r="A40" t="s">
        <v>73</v>
      </c>
    </row>
    <row r="42" spans="1:6" x14ac:dyDescent="0.2">
      <c r="A42" t="s">
        <v>68</v>
      </c>
    </row>
    <row r="43" spans="1:6" x14ac:dyDescent="0.2">
      <c r="A43" t="s">
        <v>69</v>
      </c>
    </row>
    <row r="45" spans="1:6" x14ac:dyDescent="0.2">
      <c r="B45" t="s">
        <v>76</v>
      </c>
    </row>
    <row r="46" spans="1:6" x14ac:dyDescent="0.2">
      <c r="B46" s="28" t="s">
        <v>47</v>
      </c>
      <c r="C46" s="28" t="s">
        <v>17</v>
      </c>
      <c r="D46" s="28" t="s">
        <v>26</v>
      </c>
    </row>
    <row r="47" spans="1:6" s="31" customFormat="1" ht="38.25" x14ac:dyDescent="0.2">
      <c r="A47" s="30" t="s">
        <v>70</v>
      </c>
      <c r="B47" s="30">
        <v>1.137</v>
      </c>
      <c r="C47" s="30">
        <v>7.0999999999999994E-2</v>
      </c>
      <c r="D47" s="30">
        <v>4.8000000000000001E-2</v>
      </c>
    </row>
    <row r="48" spans="1:6" s="31" customFormat="1" ht="38.25" x14ac:dyDescent="0.2">
      <c r="A48" s="30" t="s">
        <v>71</v>
      </c>
      <c r="B48" s="32">
        <f>B47*$D27/$D26</f>
        <v>16.273312499999999</v>
      </c>
      <c r="C48" s="32">
        <f>C47*$D27/$D26</f>
        <v>1.0161874999999998</v>
      </c>
      <c r="D48" s="32">
        <f>D47*$D27/$D26</f>
        <v>0.68700000000000006</v>
      </c>
    </row>
    <row r="50" spans="1:9" x14ac:dyDescent="0.2">
      <c r="A50" t="s">
        <v>77</v>
      </c>
    </row>
    <row r="51" spans="1:9" x14ac:dyDescent="0.2">
      <c r="A51" t="s">
        <v>78</v>
      </c>
    </row>
    <row r="52" spans="1:9" x14ac:dyDescent="0.2">
      <c r="A52" t="s">
        <v>79</v>
      </c>
    </row>
    <row r="54" spans="1:9" x14ac:dyDescent="0.2">
      <c r="A54" t="s">
        <v>80</v>
      </c>
    </row>
    <row r="55" spans="1:9" x14ac:dyDescent="0.2">
      <c r="A55" t="s">
        <v>150</v>
      </c>
    </row>
    <row r="56" spans="1:9" x14ac:dyDescent="0.2">
      <c r="A56" t="s">
        <v>81</v>
      </c>
    </row>
    <row r="57" spans="1:9" x14ac:dyDescent="0.2">
      <c r="A57" t="s">
        <v>82</v>
      </c>
    </row>
    <row r="59" spans="1:9" x14ac:dyDescent="0.2">
      <c r="A59" t="s">
        <v>83</v>
      </c>
    </row>
    <row r="61" spans="1:9" x14ac:dyDescent="0.2">
      <c r="C61" s="28" t="s">
        <v>14</v>
      </c>
      <c r="D61" s="28" t="s">
        <v>15</v>
      </c>
      <c r="E61" s="28" t="s">
        <v>116</v>
      </c>
      <c r="F61" s="28" t="s">
        <v>19</v>
      </c>
      <c r="G61" s="50" t="s">
        <v>16</v>
      </c>
      <c r="H61" s="36" t="s">
        <v>17</v>
      </c>
      <c r="I61" s="37" t="s">
        <v>18</v>
      </c>
    </row>
    <row r="62" spans="1:9" x14ac:dyDescent="0.2">
      <c r="A62" s="8" t="s">
        <v>92</v>
      </c>
      <c r="B62" s="34" t="s">
        <v>9</v>
      </c>
      <c r="C62" s="35" t="s">
        <v>115</v>
      </c>
      <c r="D62" s="35" t="s">
        <v>115</v>
      </c>
      <c r="E62" s="35" t="s">
        <v>115</v>
      </c>
      <c r="F62" s="35" t="s">
        <v>115</v>
      </c>
      <c r="G62" s="35" t="s">
        <v>115</v>
      </c>
      <c r="H62" s="38" t="s">
        <v>115</v>
      </c>
      <c r="I62" s="39" t="s">
        <v>115</v>
      </c>
    </row>
    <row r="63" spans="1:9" ht="25.5" x14ac:dyDescent="0.2">
      <c r="A63" s="29" t="s">
        <v>4</v>
      </c>
      <c r="B63" s="8">
        <v>15.5</v>
      </c>
      <c r="C63" s="33">
        <v>0.28999999999999998</v>
      </c>
      <c r="D63" s="33">
        <v>0.84699999999999998</v>
      </c>
      <c r="E63" s="33">
        <v>1.137</v>
      </c>
      <c r="F63" s="33">
        <f>I84</f>
        <v>0.63843612334801769</v>
      </c>
      <c r="G63" s="33">
        <f>E63+F63</f>
        <v>1.7754361233480176</v>
      </c>
      <c r="H63" s="33">
        <v>7.0999999999999994E-2</v>
      </c>
      <c r="I63" s="33">
        <v>4.8000000000000001E-2</v>
      </c>
    </row>
    <row r="64" spans="1:9" ht="25.5" x14ac:dyDescent="0.2">
      <c r="A64" s="29" t="s">
        <v>5</v>
      </c>
      <c r="B64" s="8">
        <v>229</v>
      </c>
      <c r="C64" s="33">
        <f>C63*($B$64/$B$63)</f>
        <v>4.2845161290322578</v>
      </c>
      <c r="D64" s="33">
        <f>D63*($B$64/$B$63)/2</f>
        <v>6.2568709677419347</v>
      </c>
      <c r="E64" s="33">
        <f>SUM(C64:D64)</f>
        <v>10.541387096774192</v>
      </c>
      <c r="F64" s="33">
        <f>I85</f>
        <v>9.1376170154185026</v>
      </c>
      <c r="G64" s="33">
        <f>E64+F64</f>
        <v>19.679004112192693</v>
      </c>
      <c r="H64" s="33">
        <f>H63*($B$64/$B$63)</f>
        <v>1.0489677419354837</v>
      </c>
      <c r="I64" s="33">
        <f>I63*($B$64/$B$63)</f>
        <v>0.70916129032258057</v>
      </c>
    </row>
    <row r="65" spans="1:9" x14ac:dyDescent="0.2">
      <c r="A65" s="29"/>
      <c r="B65" s="8"/>
      <c r="C65" s="33"/>
      <c r="D65" s="33"/>
      <c r="E65" s="33"/>
      <c r="F65" s="33"/>
      <c r="G65" s="8"/>
      <c r="H65" s="33"/>
      <c r="I65" s="33"/>
    </row>
    <row r="66" spans="1:9" ht="25.5" x14ac:dyDescent="0.2">
      <c r="A66" s="29" t="s">
        <v>6</v>
      </c>
      <c r="B66" s="8">
        <v>5</v>
      </c>
      <c r="C66" s="33">
        <f>C63*7*($C$29/$C$26)*($D$29/$D$26)*($B$29/$B$26)</f>
        <v>0.22026909722222221</v>
      </c>
      <c r="D66" s="33">
        <f>D63*7*($C$29/$C$26)*($D$29/$D$26)*($B$29/$B$26)</f>
        <v>0.64333767361111116</v>
      </c>
      <c r="E66" s="33">
        <f>SUM(C66:D66)</f>
        <v>0.86360677083333337</v>
      </c>
      <c r="F66" s="33">
        <f>I87</f>
        <v>0.16226138032305432</v>
      </c>
      <c r="G66" s="33">
        <f t="shared" ref="G66:G67" si="0">E66+F66</f>
        <v>1.0258681511563876</v>
      </c>
      <c r="H66" s="33">
        <f>H63*7*($C$29/$C$26)*($D$29/$D$26)*($B$29/$B$26)</f>
        <v>5.3927951388888881E-2</v>
      </c>
      <c r="I66" s="33">
        <f>I63*7*($C$29/$C$26)*($D$29/$D$26)*($B$29/$B$26)</f>
        <v>3.6458333333333336E-2</v>
      </c>
    </row>
    <row r="67" spans="1:9" ht="25.5" x14ac:dyDescent="0.2">
      <c r="A67" s="29" t="s">
        <v>7</v>
      </c>
      <c r="B67" s="8">
        <v>196</v>
      </c>
      <c r="C67" s="33">
        <f>C66*($B67/$B66)</f>
        <v>8.6345486111111107</v>
      </c>
      <c r="D67" s="33">
        <f>D66*($B67/$B66)</f>
        <v>25.218836805555558</v>
      </c>
      <c r="E67" s="33">
        <f>E66*($B67/$B66)</f>
        <v>33.853385416666669</v>
      </c>
      <c r="F67" s="33">
        <f>I88</f>
        <v>6.3606461086637287</v>
      </c>
      <c r="G67" s="33">
        <f t="shared" si="0"/>
        <v>40.214031525330398</v>
      </c>
      <c r="H67" s="33">
        <f>H66*($B67/$B66)</f>
        <v>2.1139756944444441</v>
      </c>
      <c r="I67" s="33">
        <f>I66*($B67/$B66)</f>
        <v>1.4291666666666669</v>
      </c>
    </row>
    <row r="68" spans="1:9" x14ac:dyDescent="0.2">
      <c r="A68" s="29"/>
      <c r="B68" s="8"/>
      <c r="C68" s="33"/>
      <c r="D68" s="33"/>
      <c r="E68" s="33"/>
      <c r="F68" s="33"/>
      <c r="G68" s="8"/>
      <c r="H68" s="33"/>
      <c r="I68" s="33"/>
    </row>
    <row r="69" spans="1:9" ht="38.25" x14ac:dyDescent="0.2">
      <c r="A69" s="29" t="s">
        <v>86</v>
      </c>
      <c r="B69" s="8">
        <v>22</v>
      </c>
      <c r="C69" s="33">
        <f>C$66*$D32/$D29</f>
        <v>0.96918402777777768</v>
      </c>
      <c r="D69" s="33">
        <f>D66*$D32/$D29</f>
        <v>2.8306857638888894</v>
      </c>
      <c r="E69" s="33">
        <f>SUM(C69:D69)</f>
        <v>3.7998697916666671</v>
      </c>
      <c r="F69" s="33">
        <f>I90</f>
        <v>0.71395007342143901</v>
      </c>
      <c r="G69" s="33">
        <f t="shared" ref="G69:G70" si="1">E69+F69</f>
        <v>4.5138198650881058</v>
      </c>
      <c r="H69" s="33">
        <f>H66*$D32/$D29</f>
        <v>0.23728298611111107</v>
      </c>
      <c r="I69" s="33">
        <f>I66*$D32/$D29</f>
        <v>0.16041666666666668</v>
      </c>
    </row>
    <row r="70" spans="1:9" ht="38.25" x14ac:dyDescent="0.2">
      <c r="A70" s="29" t="s">
        <v>87</v>
      </c>
      <c r="B70" s="8">
        <v>121</v>
      </c>
      <c r="C70" s="33">
        <f>C69*($B70/$B69)</f>
        <v>5.3305121527777768</v>
      </c>
      <c r="D70" s="33">
        <f>D69*($B70/$B69)</f>
        <v>15.568771701388892</v>
      </c>
      <c r="E70" s="33">
        <f>E69*($B70/$B69)</f>
        <v>20.899283854166669</v>
      </c>
      <c r="F70" s="33">
        <f>I91</f>
        <v>3.9267254038179145</v>
      </c>
      <c r="G70" s="33">
        <f t="shared" si="1"/>
        <v>24.826009257984584</v>
      </c>
      <c r="H70" s="33">
        <f>H69*($B70/$B69)</f>
        <v>1.3050564236111108</v>
      </c>
      <c r="I70" s="33">
        <f>I69*($B70/$B69)</f>
        <v>0.8822916666666667</v>
      </c>
    </row>
    <row r="71" spans="1:9" x14ac:dyDescent="0.2">
      <c r="A71" s="29"/>
      <c r="B71" s="8"/>
      <c r="C71" s="33"/>
      <c r="D71" s="33"/>
      <c r="E71" s="33"/>
      <c r="F71" s="33"/>
      <c r="G71" s="8"/>
      <c r="H71" s="33"/>
      <c r="I71" s="33"/>
    </row>
    <row r="72" spans="1:9" ht="25.5" x14ac:dyDescent="0.2">
      <c r="A72" s="29" t="s">
        <v>84</v>
      </c>
      <c r="B72" s="8">
        <v>5</v>
      </c>
      <c r="C72" s="33">
        <f>C$66*$D35/$D29</f>
        <v>0.22026909722222224</v>
      </c>
      <c r="D72" s="33">
        <f>D$66*$D35/$D29</f>
        <v>0.64333767361111116</v>
      </c>
      <c r="E72" s="33">
        <f>SUM(C72:D72)</f>
        <v>0.86360677083333337</v>
      </c>
      <c r="F72" s="33">
        <f>I93</f>
        <v>0.16226138032305432</v>
      </c>
      <c r="G72" s="33">
        <f t="shared" ref="G72:G73" si="2">E72+F72</f>
        <v>1.0258681511563876</v>
      </c>
      <c r="H72" s="33">
        <f>H$66*$D35/$D29</f>
        <v>5.3927951388888881E-2</v>
      </c>
      <c r="I72" s="33">
        <f>I$66*$D35/$D29</f>
        <v>3.6458333333333336E-2</v>
      </c>
    </row>
    <row r="73" spans="1:9" ht="25.5" x14ac:dyDescent="0.2">
      <c r="A73" s="29" t="s">
        <v>85</v>
      </c>
      <c r="B73" s="8">
        <v>289</v>
      </c>
      <c r="C73" s="33">
        <f>C72*($B73/$B72)</f>
        <v>12.731553819444445</v>
      </c>
      <c r="D73" s="33">
        <f>D72*($B73/$B72)</f>
        <v>37.184917534722224</v>
      </c>
      <c r="E73" s="33">
        <f>E72*($B73/$B72)</f>
        <v>49.916471354166667</v>
      </c>
      <c r="F73" s="33">
        <f>I94</f>
        <v>9.3787077826725387</v>
      </c>
      <c r="G73" s="33">
        <f t="shared" si="2"/>
        <v>59.295179136839209</v>
      </c>
      <c r="H73" s="33">
        <f>H72*($B73/$B72)</f>
        <v>3.1170355902777773</v>
      </c>
      <c r="I73" s="33">
        <f>I72*($B73/$B72)</f>
        <v>2.1072916666666668</v>
      </c>
    </row>
    <row r="75" spans="1:9" x14ac:dyDescent="0.2">
      <c r="A75" s="41" t="s">
        <v>149</v>
      </c>
    </row>
    <row r="76" spans="1:9" x14ac:dyDescent="0.2">
      <c r="A76" s="41" t="s">
        <v>96</v>
      </c>
    </row>
    <row r="77" spans="1:9" x14ac:dyDescent="0.2">
      <c r="A77" s="41" t="s">
        <v>97</v>
      </c>
    </row>
    <row r="79" spans="1:9" x14ac:dyDescent="0.2">
      <c r="A79" t="s">
        <v>93</v>
      </c>
    </row>
    <row r="80" spans="1:9" x14ac:dyDescent="0.2">
      <c r="A80" t="s">
        <v>151</v>
      </c>
    </row>
    <row r="83" spans="1:9" s="13" customFormat="1" ht="38.25" x14ac:dyDescent="0.2">
      <c r="A83" s="29" t="s">
        <v>92</v>
      </c>
      <c r="B83" s="29" t="s">
        <v>8</v>
      </c>
      <c r="C83" s="29" t="s">
        <v>9</v>
      </c>
      <c r="D83" s="29" t="s">
        <v>10</v>
      </c>
      <c r="E83" s="29" t="s">
        <v>11</v>
      </c>
      <c r="F83" s="29" t="s">
        <v>12</v>
      </c>
      <c r="G83" s="29" t="s">
        <v>94</v>
      </c>
      <c r="H83" s="29" t="s">
        <v>13</v>
      </c>
      <c r="I83" s="29" t="s">
        <v>95</v>
      </c>
    </row>
    <row r="84" spans="1:9" ht="25.5" x14ac:dyDescent="0.2">
      <c r="A84" s="29" t="s">
        <v>4</v>
      </c>
      <c r="B84" s="8">
        <v>1.1000000000000001</v>
      </c>
      <c r="C84" s="8">
        <v>15.5</v>
      </c>
      <c r="D84" s="8">
        <v>4</v>
      </c>
      <c r="E84" s="33">
        <v>0.36</v>
      </c>
      <c r="F84" s="33">
        <v>0.24</v>
      </c>
      <c r="G84" s="33">
        <f>17/F84</f>
        <v>70.833333333333343</v>
      </c>
      <c r="H84" s="33">
        <f>B84*C84*D84*E84/6</f>
        <v>4.0919999999999996</v>
      </c>
      <c r="I84" s="33">
        <f>H84*G84/454</f>
        <v>0.63843612334801769</v>
      </c>
    </row>
    <row r="85" spans="1:9" ht="25.5" x14ac:dyDescent="0.2">
      <c r="A85" s="29" t="s">
        <v>5</v>
      </c>
      <c r="B85" s="8"/>
      <c r="C85" s="8"/>
      <c r="D85" s="8"/>
      <c r="E85" s="33"/>
      <c r="F85" s="33"/>
      <c r="G85" s="33"/>
      <c r="H85" s="33"/>
      <c r="I85" s="33">
        <f>I84*D27/D26</f>
        <v>9.1376170154185026</v>
      </c>
    </row>
    <row r="86" spans="1:9" x14ac:dyDescent="0.2">
      <c r="A86" s="29"/>
      <c r="B86" s="8"/>
      <c r="C86" s="8"/>
      <c r="D86" s="8"/>
      <c r="E86" s="33"/>
      <c r="F86" s="33"/>
      <c r="G86" s="33"/>
      <c r="H86" s="33"/>
      <c r="I86" s="33"/>
    </row>
    <row r="87" spans="1:9" ht="25.5" x14ac:dyDescent="0.2">
      <c r="A87" s="29" t="s">
        <v>6</v>
      </c>
      <c r="B87" s="8">
        <v>1.3</v>
      </c>
      <c r="C87" s="8">
        <v>5</v>
      </c>
      <c r="D87" s="8">
        <v>1</v>
      </c>
      <c r="E87" s="33">
        <v>0.5</v>
      </c>
      <c r="F87" s="33">
        <v>0.125</v>
      </c>
      <c r="G87" s="33">
        <f>17/F87</f>
        <v>136</v>
      </c>
      <c r="H87" s="33">
        <f>B87*C87*D87*E87/6</f>
        <v>0.54166666666666663</v>
      </c>
      <c r="I87" s="33">
        <f>H87*G87/454</f>
        <v>0.16226138032305432</v>
      </c>
    </row>
    <row r="88" spans="1:9" ht="25.5" x14ac:dyDescent="0.2">
      <c r="A88" s="29" t="s">
        <v>7</v>
      </c>
      <c r="B88" s="8">
        <v>1.3</v>
      </c>
      <c r="C88" s="8"/>
      <c r="D88" s="8"/>
      <c r="E88" s="33"/>
      <c r="F88" s="33"/>
      <c r="G88" s="33"/>
      <c r="H88" s="33"/>
      <c r="I88" s="33">
        <f>I87*D30/D29</f>
        <v>6.3606461086637287</v>
      </c>
    </row>
    <row r="89" spans="1:9" x14ac:dyDescent="0.2">
      <c r="A89" s="29"/>
      <c r="B89" s="8"/>
      <c r="C89" s="8"/>
      <c r="D89" s="8"/>
      <c r="E89" s="33"/>
      <c r="F89" s="33"/>
      <c r="G89" s="33"/>
      <c r="H89" s="33"/>
      <c r="I89" s="33"/>
    </row>
    <row r="90" spans="1:9" ht="38.25" x14ac:dyDescent="0.2">
      <c r="A90" s="29" t="s">
        <v>86</v>
      </c>
      <c r="B90" s="8">
        <v>1.3</v>
      </c>
      <c r="C90" s="8">
        <v>22</v>
      </c>
      <c r="D90" s="8">
        <v>1</v>
      </c>
      <c r="E90" s="33">
        <v>0.5</v>
      </c>
      <c r="F90" s="33">
        <v>0.125</v>
      </c>
      <c r="G90" s="33">
        <f>17/F90</f>
        <v>136</v>
      </c>
      <c r="H90" s="33">
        <f>B90*C90*D90*E90/6</f>
        <v>2.3833333333333333</v>
      </c>
      <c r="I90" s="33">
        <f>H90*G90/454</f>
        <v>0.71395007342143901</v>
      </c>
    </row>
    <row r="91" spans="1:9" ht="38.25" x14ac:dyDescent="0.2">
      <c r="A91" s="29" t="s">
        <v>87</v>
      </c>
      <c r="B91" s="8">
        <v>1.3</v>
      </c>
      <c r="C91" s="8"/>
      <c r="D91" s="8"/>
      <c r="E91" s="33"/>
      <c r="F91" s="33"/>
      <c r="G91" s="33"/>
      <c r="H91" s="33"/>
      <c r="I91" s="33">
        <f>I90*D33/D32</f>
        <v>3.9267254038179145</v>
      </c>
    </row>
    <row r="92" spans="1:9" x14ac:dyDescent="0.2">
      <c r="A92" s="29"/>
      <c r="B92" s="8"/>
      <c r="C92" s="8"/>
      <c r="D92" s="8"/>
      <c r="E92" s="33"/>
      <c r="F92" s="33"/>
      <c r="G92" s="33"/>
      <c r="H92" s="33"/>
      <c r="I92" s="33"/>
    </row>
    <row r="93" spans="1:9" ht="25.5" x14ac:dyDescent="0.2">
      <c r="A93" s="29" t="s">
        <v>84</v>
      </c>
      <c r="B93" s="8">
        <v>1.3</v>
      </c>
      <c r="C93" s="8">
        <v>5</v>
      </c>
      <c r="D93" s="8">
        <v>1</v>
      </c>
      <c r="E93" s="33">
        <v>0.5</v>
      </c>
      <c r="F93" s="33">
        <v>0.125</v>
      </c>
      <c r="G93" s="33">
        <f>17/F93</f>
        <v>136</v>
      </c>
      <c r="H93" s="33">
        <f>B93*C93*D93*E93/6</f>
        <v>0.54166666666666663</v>
      </c>
      <c r="I93" s="33">
        <f>H93*G93/454</f>
        <v>0.16226138032305432</v>
      </c>
    </row>
    <row r="94" spans="1:9" ht="25.5" x14ac:dyDescent="0.2">
      <c r="A94" s="29" t="s">
        <v>85</v>
      </c>
      <c r="B94" s="8">
        <v>1.3</v>
      </c>
      <c r="C94" s="8">
        <v>289</v>
      </c>
      <c r="D94" s="8"/>
      <c r="E94" s="33"/>
      <c r="F94" s="33"/>
      <c r="G94" s="33"/>
      <c r="H94" s="33"/>
      <c r="I94" s="33">
        <f>I93*D36/D35</f>
        <v>9.3787077826725387</v>
      </c>
    </row>
    <row r="96" spans="1:9" x14ac:dyDescent="0.2">
      <c r="A96" s="41" t="s">
        <v>98</v>
      </c>
    </row>
    <row r="97" spans="1:3" x14ac:dyDescent="0.2">
      <c r="A97" s="41" t="s">
        <v>99</v>
      </c>
    </row>
    <row r="98" spans="1:3" x14ac:dyDescent="0.2">
      <c r="A98" s="40" t="s">
        <v>100</v>
      </c>
    </row>
    <row r="99" spans="1:3" x14ac:dyDescent="0.2">
      <c r="A99" s="40"/>
    </row>
    <row r="100" spans="1:3" x14ac:dyDescent="0.2">
      <c r="A100" s="41" t="s">
        <v>101</v>
      </c>
    </row>
    <row r="102" spans="1:3" x14ac:dyDescent="0.2">
      <c r="A102" s="8" t="s">
        <v>27</v>
      </c>
      <c r="B102" s="9">
        <v>37253956</v>
      </c>
    </row>
    <row r="103" spans="1:3" x14ac:dyDescent="0.2">
      <c r="A103" s="8" t="s">
        <v>28</v>
      </c>
      <c r="B103" s="9">
        <v>423895</v>
      </c>
    </row>
    <row r="104" spans="1:3" x14ac:dyDescent="0.2">
      <c r="A104" s="8" t="s">
        <v>29</v>
      </c>
      <c r="B104" s="10">
        <f>B103/B102</f>
        <v>1.1378523129194655E-2</v>
      </c>
    </row>
    <row r="106" spans="1:3" x14ac:dyDescent="0.2">
      <c r="A106" s="4" t="s">
        <v>21</v>
      </c>
      <c r="B106" s="4" t="s">
        <v>30</v>
      </c>
      <c r="C106" s="4" t="s">
        <v>31</v>
      </c>
    </row>
    <row r="107" spans="1:3" x14ac:dyDescent="0.2">
      <c r="A107" s="4" t="s">
        <v>33</v>
      </c>
      <c r="B107" s="5">
        <v>3735651</v>
      </c>
      <c r="C107" s="6">
        <f>B107*B$104</f>
        <v>42506.191306099143</v>
      </c>
    </row>
    <row r="108" spans="1:3" x14ac:dyDescent="0.2">
      <c r="A108" s="4" t="s">
        <v>32</v>
      </c>
      <c r="B108" s="5">
        <v>196613</v>
      </c>
      <c r="C108" s="6">
        <f>B108*B$104</f>
        <v>2237.1655680003487</v>
      </c>
    </row>
    <row r="109" spans="1:3" x14ac:dyDescent="0.2">
      <c r="A109" s="4" t="s">
        <v>22</v>
      </c>
      <c r="B109" s="4"/>
      <c r="C109" s="4"/>
    </row>
    <row r="110" spans="1:3" x14ac:dyDescent="0.2">
      <c r="A110" s="4" t="s">
        <v>35</v>
      </c>
      <c r="B110" s="7">
        <v>894688</v>
      </c>
      <c r="C110" s="6">
        <f>B110*B$104</f>
        <v>10180.228101412908</v>
      </c>
    </row>
    <row r="111" spans="1:3" x14ac:dyDescent="0.2">
      <c r="A111" s="4" t="s">
        <v>34</v>
      </c>
      <c r="B111" s="7">
        <v>99410</v>
      </c>
      <c r="C111" s="6">
        <f>B111*B$104</f>
        <v>1131.1389842732406</v>
      </c>
    </row>
    <row r="112" spans="1:3" x14ac:dyDescent="0.2">
      <c r="A112" s="4" t="s">
        <v>23</v>
      </c>
      <c r="B112" s="6"/>
      <c r="C112" s="6"/>
    </row>
    <row r="113" spans="1:5" x14ac:dyDescent="0.2">
      <c r="A113" s="4" t="s">
        <v>37</v>
      </c>
      <c r="B113" s="7">
        <v>2590302</v>
      </c>
      <c r="C113" s="6">
        <f>B113*B$104</f>
        <v>29473.811218599174</v>
      </c>
    </row>
    <row r="114" spans="1:5" x14ac:dyDescent="0.2">
      <c r="A114" s="4" t="s">
        <v>36</v>
      </c>
      <c r="B114" s="7">
        <v>287811</v>
      </c>
      <c r="C114" s="6">
        <f>B114*B$104</f>
        <v>3274.8641203366428</v>
      </c>
    </row>
    <row r="115" spans="1:5" x14ac:dyDescent="0.2">
      <c r="A115" s="4" t="s">
        <v>24</v>
      </c>
      <c r="B115" s="6"/>
      <c r="C115" s="6"/>
    </row>
    <row r="116" spans="1:5" x14ac:dyDescent="0.2">
      <c r="A116" s="4" t="s">
        <v>39</v>
      </c>
      <c r="B116" s="7">
        <v>801752</v>
      </c>
      <c r="C116" s="6">
        <f>B116*B$104</f>
        <v>9122.7536758780734</v>
      </c>
    </row>
    <row r="117" spans="1:5" x14ac:dyDescent="0.2">
      <c r="A117" s="4" t="s">
        <v>38</v>
      </c>
      <c r="B117" s="7">
        <v>69718</v>
      </c>
      <c r="C117" s="6">
        <f>B117*B$104</f>
        <v>793.28787552119297</v>
      </c>
    </row>
    <row r="118" spans="1:5" x14ac:dyDescent="0.2">
      <c r="A118" s="47"/>
      <c r="B118" s="48"/>
      <c r="C118" s="49"/>
    </row>
    <row r="119" spans="1:5" x14ac:dyDescent="0.2">
      <c r="A119" t="s">
        <v>40</v>
      </c>
      <c r="B119" s="48"/>
      <c r="C119" s="49"/>
    </row>
    <row r="120" spans="1:5" x14ac:dyDescent="0.2">
      <c r="A120" t="s">
        <v>102</v>
      </c>
      <c r="B120" s="48"/>
      <c r="C120" s="49"/>
    </row>
    <row r="122" spans="1:5" x14ac:dyDescent="0.2">
      <c r="A122" t="s">
        <v>103</v>
      </c>
    </row>
    <row r="124" spans="1:5" ht="25.5" x14ac:dyDescent="0.2">
      <c r="A124" s="29" t="s">
        <v>92</v>
      </c>
      <c r="B124" s="8" t="s">
        <v>107</v>
      </c>
      <c r="C124" s="42" t="s">
        <v>104</v>
      </c>
      <c r="D124" s="42" t="s">
        <v>105</v>
      </c>
      <c r="E124" s="42" t="s">
        <v>106</v>
      </c>
    </row>
    <row r="125" spans="1:5" ht="25.5" x14ac:dyDescent="0.2">
      <c r="A125" s="30" t="s">
        <v>4</v>
      </c>
      <c r="B125" s="43">
        <f>C107</f>
        <v>42506.191306099143</v>
      </c>
      <c r="C125" s="44">
        <f>$C107*H63/2000</f>
        <v>1.5089697913665194</v>
      </c>
      <c r="D125" s="44">
        <f>$C107*F63/2000</f>
        <v>13.568743997877574</v>
      </c>
      <c r="E125" s="44">
        <f>$C107*I63/2000</f>
        <v>1.0201485913463795</v>
      </c>
    </row>
    <row r="126" spans="1:5" ht="25.5" x14ac:dyDescent="0.2">
      <c r="A126" s="30" t="s">
        <v>5</v>
      </c>
      <c r="B126" s="43">
        <f>C108</f>
        <v>2237.1655680003487</v>
      </c>
      <c r="C126" s="44">
        <f>$C108*H64/2000</f>
        <v>1.1733572571005697</v>
      </c>
      <c r="D126" s="44">
        <f>$C108*F64/2000</f>
        <v>10.221181080234194</v>
      </c>
      <c r="E126" s="44">
        <f>$C108*I64/2000</f>
        <v>0.79325561043418802</v>
      </c>
    </row>
    <row r="127" spans="1:5" x14ac:dyDescent="0.2">
      <c r="A127" s="30"/>
      <c r="B127" s="43"/>
      <c r="C127" s="44"/>
      <c r="D127" s="44"/>
      <c r="E127" s="44"/>
    </row>
    <row r="128" spans="1:5" ht="25.5" x14ac:dyDescent="0.2">
      <c r="A128" s="30" t="s">
        <v>6</v>
      </c>
      <c r="B128" s="43">
        <f>C110</f>
        <v>10180.228101412908</v>
      </c>
      <c r="C128" s="44">
        <f>$C110*H66/2000</f>
        <v>0.27449942309039788</v>
      </c>
      <c r="D128" s="44">
        <f>$C110*F66/2000</f>
        <v>0.82592893186940253</v>
      </c>
      <c r="E128" s="44">
        <f>$C110*I66/2000</f>
        <v>0.18557707476533947</v>
      </c>
    </row>
    <row r="129" spans="1:5" ht="25.5" x14ac:dyDescent="0.2">
      <c r="A129" s="30" t="s">
        <v>7</v>
      </c>
      <c r="B129" s="43">
        <f>C111</f>
        <v>1131.1389842732406</v>
      </c>
      <c r="C129" s="44">
        <f>$C111*H67/2000</f>
        <v>1.1956001598961035</v>
      </c>
      <c r="D129" s="44">
        <f>$C111*F67/2000</f>
        <v>3.5973873893377148</v>
      </c>
      <c r="E129" s="44">
        <f>$C111*I67/2000</f>
        <v>0.80829306584525329</v>
      </c>
    </row>
    <row r="130" spans="1:5" x14ac:dyDescent="0.2">
      <c r="A130" s="30"/>
      <c r="B130" s="43"/>
      <c r="C130" s="44"/>
      <c r="D130" s="44"/>
      <c r="E130" s="44"/>
    </row>
    <row r="131" spans="1:5" ht="38.25" x14ac:dyDescent="0.2">
      <c r="A131" s="30" t="s">
        <v>86</v>
      </c>
      <c r="B131" s="43">
        <f>C113</f>
        <v>29473.811218599174</v>
      </c>
      <c r="C131" s="44">
        <f>$C113*H69/2000</f>
        <v>3.4968169690121886</v>
      </c>
      <c r="D131" s="44">
        <f>$C113*F69/2000</f>
        <v>10.521414841764257</v>
      </c>
      <c r="E131" s="44">
        <f>$C113*I69/2000</f>
        <v>2.3640452748251422</v>
      </c>
    </row>
    <row r="132" spans="1:5" ht="38.25" x14ac:dyDescent="0.2">
      <c r="A132" s="30" t="s">
        <v>87</v>
      </c>
      <c r="B132" s="43">
        <f>C114</f>
        <v>3274.8641203366428</v>
      </c>
      <c r="C132" s="44">
        <f>$C114*H70/2000</f>
        <v>2.1369412283494431</v>
      </c>
      <c r="D132" s="44">
        <f>$C114*F70/2000</f>
        <v>6.4297460676888516</v>
      </c>
      <c r="E132" s="44">
        <f>$C114*I70/2000</f>
        <v>1.4446926614193418</v>
      </c>
    </row>
    <row r="133" spans="1:5" x14ac:dyDescent="0.2">
      <c r="A133" s="30"/>
      <c r="B133" s="43"/>
      <c r="C133" s="44"/>
      <c r="D133" s="44"/>
      <c r="E133" s="44"/>
    </row>
    <row r="134" spans="1:5" ht="25.5" x14ac:dyDescent="0.2">
      <c r="A134" s="30" t="s">
        <v>84</v>
      </c>
      <c r="B134" s="43">
        <f>C116</f>
        <v>9122.7536758780734</v>
      </c>
      <c r="C134" s="44">
        <f>$C116*H72/2000</f>
        <v>0.24598570838278006</v>
      </c>
      <c r="D134" s="44">
        <f>$C116*F72/2000</f>
        <v>0.74013530189759691</v>
      </c>
      <c r="E134" s="44">
        <f>$C116*I72/2000</f>
        <v>0.16630019721652739</v>
      </c>
    </row>
    <row r="135" spans="1:5" ht="25.5" x14ac:dyDescent="0.2">
      <c r="A135" s="30" t="s">
        <v>85</v>
      </c>
      <c r="B135" s="43">
        <f>C117</f>
        <v>793.28787552119297</v>
      </c>
      <c r="C135" s="44">
        <f>$C117*H73/2000</f>
        <v>1.236353270667703</v>
      </c>
      <c r="D135" s="44">
        <f>$C117*F73/2000</f>
        <v>3.7200075860251882</v>
      </c>
      <c r="E135" s="44">
        <f>$C117*I73/2000</f>
        <v>0.8358444646767571</v>
      </c>
    </row>
    <row r="137" spans="1:5" x14ac:dyDescent="0.2">
      <c r="A137" s="46" t="s">
        <v>44</v>
      </c>
    </row>
    <row r="139" spans="1:5" x14ac:dyDescent="0.2">
      <c r="A139" t="s">
        <v>108</v>
      </c>
    </row>
    <row r="140" spans="1:5" x14ac:dyDescent="0.2">
      <c r="A140" t="s">
        <v>109</v>
      </c>
    </row>
    <row r="141" spans="1:5" x14ac:dyDescent="0.2">
      <c r="A141" t="s">
        <v>110</v>
      </c>
    </row>
    <row r="142" spans="1:5" x14ac:dyDescent="0.2">
      <c r="A142" t="s">
        <v>111</v>
      </c>
    </row>
    <row r="143" spans="1:5" x14ac:dyDescent="0.2">
      <c r="A143" t="s">
        <v>152</v>
      </c>
    </row>
    <row r="144" spans="1:5" x14ac:dyDescent="0.2">
      <c r="A144" t="s">
        <v>112</v>
      </c>
    </row>
    <row r="146" spans="1:6" x14ac:dyDescent="0.2">
      <c r="A146" s="15" t="s">
        <v>113</v>
      </c>
    </row>
    <row r="148" spans="1:6" x14ac:dyDescent="0.2">
      <c r="A148" t="s">
        <v>114</v>
      </c>
    </row>
    <row r="150" spans="1:6" x14ac:dyDescent="0.2">
      <c r="A150" s="31"/>
      <c r="B150" s="51" t="str">
        <f>Documentation!G61</f>
        <v>ROC Total</v>
      </c>
      <c r="C150" s="53" t="str">
        <f>Documentation!H61</f>
        <v>NOx</v>
      </c>
      <c r="D150" s="53" t="str">
        <f>Documentation!I61</f>
        <v>PM</v>
      </c>
      <c r="E150" s="31"/>
      <c r="F150" s="31"/>
    </row>
    <row r="151" spans="1:6" ht="25.5" x14ac:dyDescent="0.2">
      <c r="A151" s="44" t="str">
        <f>Documentation!A62</f>
        <v>Equipment Type</v>
      </c>
      <c r="B151" s="52" t="str">
        <f>Documentation!G62</f>
        <v>lbs/yr/equip</v>
      </c>
      <c r="C151" s="52" t="str">
        <f>Documentation!H62</f>
        <v>lbs/yr/equip</v>
      </c>
      <c r="D151" s="52" t="str">
        <f>Documentation!I62</f>
        <v>lbs/yr/equip</v>
      </c>
      <c r="E151" s="31"/>
      <c r="F151" s="31"/>
    </row>
    <row r="152" spans="1:6" ht="25.5" x14ac:dyDescent="0.2">
      <c r="A152" s="44" t="str">
        <f>Documentation!A63</f>
        <v>Residential lawn mower</v>
      </c>
      <c r="B152" s="44">
        <f>Documentation!G63</f>
        <v>1.7754361233480176</v>
      </c>
      <c r="C152" s="44">
        <f>Documentation!H63</f>
        <v>7.0999999999999994E-2</v>
      </c>
      <c r="D152" s="44">
        <f>Documentation!I63</f>
        <v>4.8000000000000001E-2</v>
      </c>
      <c r="E152" s="31"/>
      <c r="F152" s="31"/>
    </row>
    <row r="153" spans="1:6" ht="25.5" x14ac:dyDescent="0.2">
      <c r="A153" s="44" t="str">
        <f>Documentation!A64</f>
        <v>Commercial lawn mower</v>
      </c>
      <c r="B153" s="44">
        <f>Documentation!G64</f>
        <v>19.679004112192693</v>
      </c>
      <c r="C153" s="44">
        <f>Documentation!H64</f>
        <v>1.0489677419354837</v>
      </c>
      <c r="D153" s="44">
        <f>Documentation!I64</f>
        <v>0.70916129032258057</v>
      </c>
      <c r="E153" s="31"/>
      <c r="F153" s="31"/>
    </row>
    <row r="154" spans="1:6" ht="25.5" x14ac:dyDescent="0.2">
      <c r="A154" s="44" t="str">
        <f>Documentation!A66</f>
        <v>Residential leaf blowers</v>
      </c>
      <c r="B154" s="44">
        <f>Documentation!G66</f>
        <v>1.0258681511563876</v>
      </c>
      <c r="C154" s="44">
        <f>Documentation!H66</f>
        <v>5.3927951388888881E-2</v>
      </c>
      <c r="D154" s="44">
        <f>Documentation!I66</f>
        <v>3.6458333333333336E-2</v>
      </c>
      <c r="E154" s="31"/>
      <c r="F154" s="31"/>
    </row>
    <row r="155" spans="1:6" ht="25.5" x14ac:dyDescent="0.2">
      <c r="A155" s="44" t="str">
        <f>Documentation!A67</f>
        <v>Commercial leaf blowers</v>
      </c>
      <c r="B155" s="44">
        <f>Documentation!G67</f>
        <v>40.214031525330398</v>
      </c>
      <c r="C155" s="44">
        <f>Documentation!H67</f>
        <v>2.1139756944444441</v>
      </c>
      <c r="D155" s="44">
        <f>Documentation!I67</f>
        <v>1.4291666666666669</v>
      </c>
      <c r="E155" s="31"/>
      <c r="F155" s="31"/>
    </row>
    <row r="156" spans="1:6" ht="38.25" x14ac:dyDescent="0.2">
      <c r="A156" s="44" t="str">
        <f>Documentation!A69</f>
        <v>Residential trimmer/edger /brush wacker</v>
      </c>
      <c r="B156" s="44">
        <f>Documentation!G69</f>
        <v>4.5138198650881058</v>
      </c>
      <c r="C156" s="44">
        <f>Documentation!H69</f>
        <v>0.23728298611111107</v>
      </c>
      <c r="D156" s="44">
        <f>Documentation!I69</f>
        <v>0.16041666666666668</v>
      </c>
      <c r="E156" s="31"/>
      <c r="F156" s="31"/>
    </row>
    <row r="157" spans="1:6" ht="38.25" x14ac:dyDescent="0.2">
      <c r="A157" s="44" t="str">
        <f>Documentation!A70</f>
        <v>Commerical trimmer/edger /brush wacker</v>
      </c>
      <c r="B157" s="44">
        <f>Documentation!G70</f>
        <v>24.826009257984584</v>
      </c>
      <c r="C157" s="44">
        <f>Documentation!H70</f>
        <v>1.3050564236111108</v>
      </c>
      <c r="D157" s="44">
        <f>Documentation!I70</f>
        <v>0.8822916666666667</v>
      </c>
      <c r="E157" s="31"/>
      <c r="F157" s="31"/>
    </row>
    <row r="158" spans="1:6" ht="25.5" x14ac:dyDescent="0.2">
      <c r="A158" s="44" t="str">
        <f>Documentation!A72</f>
        <v>Residential chainsaws</v>
      </c>
      <c r="B158" s="44">
        <f>Documentation!G72</f>
        <v>1.0258681511563876</v>
      </c>
      <c r="C158" s="44">
        <f>Documentation!H72</f>
        <v>5.3927951388888881E-2</v>
      </c>
      <c r="D158" s="44">
        <f>Documentation!I72</f>
        <v>3.6458333333333336E-2</v>
      </c>
      <c r="E158" s="31"/>
      <c r="F158" s="31"/>
    </row>
    <row r="159" spans="1:6" ht="25.5" x14ac:dyDescent="0.2">
      <c r="A159" s="44" t="str">
        <f>Documentation!A73</f>
        <v>Commercial chainsaws</v>
      </c>
      <c r="B159" s="44">
        <f>Documentation!G73</f>
        <v>59.295179136839209</v>
      </c>
      <c r="C159" s="44">
        <f>Documentation!H73</f>
        <v>3.1170355902777773</v>
      </c>
      <c r="D159" s="44">
        <f>Documentation!I73</f>
        <v>2.1072916666666668</v>
      </c>
      <c r="E159" s="31"/>
      <c r="F159" s="31"/>
    </row>
    <row r="161" spans="1:8" x14ac:dyDescent="0.2">
      <c r="A161" s="15" t="s">
        <v>46</v>
      </c>
    </row>
    <row r="163" spans="1:8" x14ac:dyDescent="0.2">
      <c r="A163" t="s">
        <v>153</v>
      </c>
    </row>
    <row r="164" spans="1:8" x14ac:dyDescent="0.2">
      <c r="A164" t="s">
        <v>154</v>
      </c>
    </row>
    <row r="167" spans="1:8" x14ac:dyDescent="0.2">
      <c r="A167" s="15" t="s">
        <v>117</v>
      </c>
    </row>
    <row r="169" spans="1:8" x14ac:dyDescent="0.2">
      <c r="A169" t="s">
        <v>118</v>
      </c>
    </row>
    <row r="171" spans="1:8" ht="38.25" x14ac:dyDescent="0.2">
      <c r="A171" s="55" t="str">
        <f>Documentation!A124</f>
        <v>Equipment Type</v>
      </c>
      <c r="B171" s="54" t="str">
        <f>Documentation!B124</f>
        <v>No in Co.</v>
      </c>
      <c r="C171" s="54" t="s">
        <v>119</v>
      </c>
      <c r="D171" s="56" t="s">
        <v>123</v>
      </c>
      <c r="E171" s="54" t="s">
        <v>125</v>
      </c>
      <c r="F171" s="54" t="s">
        <v>120</v>
      </c>
      <c r="G171" s="54" t="s">
        <v>121</v>
      </c>
      <c r="H171" s="54" t="s">
        <v>122</v>
      </c>
    </row>
    <row r="172" spans="1:8" ht="25.5" x14ac:dyDescent="0.2">
      <c r="A172" s="30" t="str">
        <f>Documentation!A125</f>
        <v>Residential lawn mower</v>
      </c>
      <c r="B172" s="43">
        <f>Documentation!B125</f>
        <v>42506.191306099143</v>
      </c>
      <c r="C172" s="30">
        <v>10</v>
      </c>
      <c r="D172" s="57" t="s">
        <v>124</v>
      </c>
      <c r="E172" s="43">
        <f t="shared" ref="E172:E179" si="3">B172*0.333</f>
        <v>14154.561704931015</v>
      </c>
      <c r="F172" s="44">
        <f t="shared" ref="F172:F179" si="4">E172*C152/2000</f>
        <v>0.50248694052505105</v>
      </c>
      <c r="G172" s="44">
        <f t="shared" ref="G172:G179" si="5">E172*B152/2000</f>
        <v>12.565260080546514</v>
      </c>
      <c r="H172" s="44">
        <f t="shared" ref="H172:H179" si="6">E172*D152/2000</f>
        <v>0.33970948091834435</v>
      </c>
    </row>
    <row r="173" spans="1:8" ht="25.5" x14ac:dyDescent="0.2">
      <c r="A173" s="30" t="str">
        <f>Documentation!A126</f>
        <v>Commercial lawn mower</v>
      </c>
      <c r="B173" s="43">
        <f>Documentation!B126</f>
        <v>2237.1655680003487</v>
      </c>
      <c r="C173" s="30">
        <v>1</v>
      </c>
      <c r="D173" s="58" t="s">
        <v>124</v>
      </c>
      <c r="E173" s="43">
        <f t="shared" si="3"/>
        <v>744.97613414411614</v>
      </c>
      <c r="F173" s="44">
        <f t="shared" si="4"/>
        <v>0.39072796661448972</v>
      </c>
      <c r="G173" s="44">
        <f t="shared" si="5"/>
        <v>7.3301942036537389</v>
      </c>
      <c r="H173" s="44">
        <f t="shared" si="6"/>
        <v>0.26415411827458463</v>
      </c>
    </row>
    <row r="174" spans="1:8" ht="25.5" x14ac:dyDescent="0.2">
      <c r="A174" s="30" t="str">
        <f>Documentation!A128</f>
        <v>Residential leaf blowers</v>
      </c>
      <c r="B174" s="43">
        <f>Documentation!B128</f>
        <v>10180.228101412908</v>
      </c>
      <c r="C174" s="30">
        <v>10</v>
      </c>
      <c r="D174" s="57" t="s">
        <v>124</v>
      </c>
      <c r="E174" s="43">
        <f>B174*0.333</f>
        <v>3390.0159577704985</v>
      </c>
      <c r="F174" s="44">
        <f t="shared" si="4"/>
        <v>9.1408307889102522E-2</v>
      </c>
      <c r="G174" s="44">
        <f t="shared" si="5"/>
        <v>1.7388547014943361</v>
      </c>
      <c r="H174" s="44">
        <f t="shared" si="6"/>
        <v>6.1797165896858047E-2</v>
      </c>
    </row>
    <row r="175" spans="1:8" ht="25.5" x14ac:dyDescent="0.2">
      <c r="A175" s="30" t="str">
        <f>Documentation!A129</f>
        <v>Commercial leaf blowers</v>
      </c>
      <c r="B175" s="43">
        <f>Documentation!B129</f>
        <v>1131.1389842732406</v>
      </c>
      <c r="C175" s="30">
        <v>1</v>
      </c>
      <c r="D175" s="58" t="s">
        <v>124</v>
      </c>
      <c r="E175" s="43">
        <f t="shared" si="3"/>
        <v>376.6692817629891</v>
      </c>
      <c r="F175" s="44">
        <f t="shared" si="4"/>
        <v>0.39813485324540243</v>
      </c>
      <c r="G175" s="44">
        <f t="shared" si="5"/>
        <v>7.5736951857202008</v>
      </c>
      <c r="H175" s="44">
        <f t="shared" si="6"/>
        <v>0.26916159092646935</v>
      </c>
    </row>
    <row r="176" spans="1:8" ht="38.25" x14ac:dyDescent="0.2">
      <c r="A176" s="30" t="str">
        <f>Documentation!A131</f>
        <v>Residential trimmer/edger /brush wacker</v>
      </c>
      <c r="B176" s="43">
        <f>Documentation!B131</f>
        <v>29473.811218599174</v>
      </c>
      <c r="C176" s="30">
        <v>10</v>
      </c>
      <c r="D176" s="57" t="s">
        <v>124</v>
      </c>
      <c r="E176" s="43">
        <f t="shared" si="3"/>
        <v>9814.7791357935257</v>
      </c>
      <c r="F176" s="44">
        <f t="shared" si="4"/>
        <v>1.1644400506810588</v>
      </c>
      <c r="G176" s="44">
        <f t="shared" si="5"/>
        <v>22.151072517298545</v>
      </c>
      <c r="H176" s="44">
        <f t="shared" si="6"/>
        <v>0.78722707651677237</v>
      </c>
    </row>
    <row r="177" spans="1:8" ht="38.25" x14ac:dyDescent="0.2">
      <c r="A177" s="30" t="str">
        <f>Documentation!A132</f>
        <v>Commerical trimmer/edger /brush wacker</v>
      </c>
      <c r="B177" s="43">
        <f>Documentation!B132</f>
        <v>3274.8641203366428</v>
      </c>
      <c r="C177" s="30">
        <v>1</v>
      </c>
      <c r="D177" s="58" t="s">
        <v>124</v>
      </c>
      <c r="E177" s="43">
        <f t="shared" si="3"/>
        <v>1090.5297520721022</v>
      </c>
      <c r="F177" s="44">
        <f t="shared" si="4"/>
        <v>0.71160142904036461</v>
      </c>
      <c r="G177" s="44">
        <f t="shared" si="5"/>
        <v>13.536750860524821</v>
      </c>
      <c r="H177" s="44">
        <f t="shared" si="6"/>
        <v>0.48108265625264091</v>
      </c>
    </row>
    <row r="178" spans="1:8" ht="25.5" x14ac:dyDescent="0.2">
      <c r="A178" s="30" t="str">
        <f>Documentation!A134</f>
        <v>Residential chainsaws</v>
      </c>
      <c r="B178" s="43">
        <f>Documentation!B134</f>
        <v>9122.7536758780734</v>
      </c>
      <c r="C178" s="30">
        <v>10</v>
      </c>
      <c r="D178" s="57" t="s">
        <v>124</v>
      </c>
      <c r="E178" s="43">
        <f t="shared" si="3"/>
        <v>3037.8769740673988</v>
      </c>
      <c r="F178" s="44">
        <f t="shared" si="4"/>
        <v>8.1913240891465761E-2</v>
      </c>
      <c r="G178" s="44">
        <f t="shared" si="5"/>
        <v>1.5582306174135419</v>
      </c>
      <c r="H178" s="44">
        <f t="shared" si="6"/>
        <v>5.5377965673103623E-2</v>
      </c>
    </row>
    <row r="179" spans="1:8" ht="25.5" x14ac:dyDescent="0.2">
      <c r="A179" s="30" t="str">
        <f>Documentation!A135</f>
        <v>Commercial chainsaws</v>
      </c>
      <c r="B179" s="43">
        <f>Documentation!B135</f>
        <v>793.28787552119297</v>
      </c>
      <c r="C179" s="30">
        <v>1</v>
      </c>
      <c r="D179" s="58" t="s">
        <v>124</v>
      </c>
      <c r="E179" s="43">
        <f t="shared" si="3"/>
        <v>264.16486254855727</v>
      </c>
      <c r="F179" s="44">
        <f t="shared" si="4"/>
        <v>0.41170563913234509</v>
      </c>
      <c r="G179" s="44">
        <f t="shared" si="5"/>
        <v>7.8318514232376053</v>
      </c>
      <c r="H179" s="44">
        <f t="shared" si="6"/>
        <v>0.27833620673736009</v>
      </c>
    </row>
    <row r="181" spans="1:8" x14ac:dyDescent="0.2">
      <c r="A181" t="s">
        <v>126</v>
      </c>
    </row>
    <row r="183" spans="1:8" ht="38.25" x14ac:dyDescent="0.2">
      <c r="A183" s="29" t="str">
        <f>Documentation!A171</f>
        <v>Equipment Type</v>
      </c>
      <c r="B183" s="29" t="str">
        <f>Documentation!E171</f>
        <v>No Replaced per Cycle</v>
      </c>
      <c r="C183" s="29" t="s">
        <v>127</v>
      </c>
      <c r="D183" s="29" t="s">
        <v>128</v>
      </c>
      <c r="E183" s="29" t="s">
        <v>129</v>
      </c>
      <c r="F183" s="29" t="s">
        <v>134</v>
      </c>
    </row>
    <row r="184" spans="1:8" ht="25.5" x14ac:dyDescent="0.2">
      <c r="A184" s="30" t="str">
        <f>Documentation!A172</f>
        <v>Residential lawn mower</v>
      </c>
      <c r="B184" s="43">
        <f>Documentation!E172</f>
        <v>14154.561704931015</v>
      </c>
      <c r="C184" s="43">
        <v>3</v>
      </c>
      <c r="D184" s="43">
        <f>B184*C184</f>
        <v>42463.685114793043</v>
      </c>
      <c r="E184" s="59">
        <v>250</v>
      </c>
      <c r="F184" s="59">
        <f>D184*E184/1000</f>
        <v>10615.921278698261</v>
      </c>
    </row>
    <row r="185" spans="1:8" ht="25.5" x14ac:dyDescent="0.2">
      <c r="A185" s="30" t="str">
        <f>Documentation!A173</f>
        <v>Commercial lawn mower</v>
      </c>
      <c r="B185" s="43">
        <f>Documentation!E173</f>
        <v>744.97613414411614</v>
      </c>
      <c r="C185" s="43">
        <v>30</v>
      </c>
      <c r="D185" s="43">
        <f>B185*C185</f>
        <v>22349.284024323486</v>
      </c>
      <c r="E185" s="59">
        <v>250</v>
      </c>
      <c r="F185" s="59">
        <f t="shared" ref="F185:F191" si="7">D185*E185/1000</f>
        <v>5587.3210060808715</v>
      </c>
    </row>
    <row r="186" spans="1:8" ht="25.5" x14ac:dyDescent="0.2">
      <c r="A186" s="30" t="str">
        <f>Documentation!A174</f>
        <v>Residential leaf blowers</v>
      </c>
      <c r="B186" s="43">
        <f>Documentation!E174</f>
        <v>3390.0159577704985</v>
      </c>
      <c r="C186" s="43">
        <v>3</v>
      </c>
      <c r="D186" s="43">
        <f t="shared" ref="D186:D191" si="8">B186*C186</f>
        <v>10170.047873311496</v>
      </c>
      <c r="E186" s="59">
        <v>100</v>
      </c>
      <c r="F186" s="59">
        <f t="shared" si="7"/>
        <v>1017.0047873311496</v>
      </c>
    </row>
    <row r="187" spans="1:8" ht="25.5" x14ac:dyDescent="0.2">
      <c r="A187" s="30" t="str">
        <f>Documentation!A175</f>
        <v>Commercial leaf blowers</v>
      </c>
      <c r="B187" s="43">
        <f>Documentation!E175</f>
        <v>376.6692817629891</v>
      </c>
      <c r="C187" s="43">
        <v>30</v>
      </c>
      <c r="D187" s="43">
        <f t="shared" si="8"/>
        <v>11300.078452889673</v>
      </c>
      <c r="E187" s="59">
        <v>100</v>
      </c>
      <c r="F187" s="59">
        <f t="shared" si="7"/>
        <v>1130.0078452889672</v>
      </c>
    </row>
    <row r="188" spans="1:8" ht="38.25" x14ac:dyDescent="0.2">
      <c r="A188" s="30" t="str">
        <f>Documentation!A176</f>
        <v>Residential trimmer/edger /brush wacker</v>
      </c>
      <c r="B188" s="43">
        <f>Documentation!E176</f>
        <v>9814.7791357935257</v>
      </c>
      <c r="C188" s="43">
        <v>3</v>
      </c>
      <c r="D188" s="43">
        <f t="shared" si="8"/>
        <v>29444.337407380575</v>
      </c>
      <c r="E188" s="59">
        <v>100</v>
      </c>
      <c r="F188" s="59">
        <f t="shared" si="7"/>
        <v>2944.4337407380576</v>
      </c>
    </row>
    <row r="189" spans="1:8" ht="38.25" x14ac:dyDescent="0.2">
      <c r="A189" s="30" t="str">
        <f>Documentation!A177</f>
        <v>Commerical trimmer/edger /brush wacker</v>
      </c>
      <c r="B189" s="43">
        <f>Documentation!E177</f>
        <v>1090.5297520721022</v>
      </c>
      <c r="C189" s="43">
        <v>30</v>
      </c>
      <c r="D189" s="43">
        <f t="shared" si="8"/>
        <v>32715.892562163066</v>
      </c>
      <c r="E189" s="59">
        <v>100</v>
      </c>
      <c r="F189" s="59">
        <f t="shared" si="7"/>
        <v>3271.5892562163067</v>
      </c>
    </row>
    <row r="190" spans="1:8" ht="25.5" x14ac:dyDescent="0.2">
      <c r="A190" s="30" t="str">
        <f>Documentation!A178</f>
        <v>Residential chainsaws</v>
      </c>
      <c r="B190" s="43">
        <f>Documentation!E178</f>
        <v>3037.8769740673988</v>
      </c>
      <c r="C190" s="43">
        <v>3</v>
      </c>
      <c r="D190" s="43">
        <f t="shared" si="8"/>
        <v>9113.6309222021955</v>
      </c>
      <c r="E190" s="59">
        <v>100</v>
      </c>
      <c r="F190" s="59">
        <f t="shared" si="7"/>
        <v>911.36309222021953</v>
      </c>
    </row>
    <row r="191" spans="1:8" ht="25.5" x14ac:dyDescent="0.2">
      <c r="A191" s="30" t="str">
        <f>Documentation!A179</f>
        <v>Commercial chainsaws</v>
      </c>
      <c r="B191" s="43">
        <f>Documentation!E179</f>
        <v>264.16486254855727</v>
      </c>
      <c r="C191" s="43">
        <v>30</v>
      </c>
      <c r="D191" s="43">
        <f t="shared" si="8"/>
        <v>7924.945876456718</v>
      </c>
      <c r="E191" s="59">
        <v>100</v>
      </c>
      <c r="F191" s="59">
        <f t="shared" si="7"/>
        <v>792.4945876456718</v>
      </c>
    </row>
    <row r="193" spans="1:4" x14ac:dyDescent="0.2">
      <c r="A193" t="s">
        <v>130</v>
      </c>
    </row>
    <row r="195" spans="1:4" ht="38.25" x14ac:dyDescent="0.2">
      <c r="A195" s="29" t="str">
        <f>Documentation!A183</f>
        <v>Equipment Type</v>
      </c>
      <c r="B195" s="54" t="s">
        <v>131</v>
      </c>
      <c r="C195" s="54" t="s">
        <v>132</v>
      </c>
      <c r="D195" s="54" t="s">
        <v>133</v>
      </c>
    </row>
    <row r="196" spans="1:4" ht="25.5" x14ac:dyDescent="0.2">
      <c r="A196" s="30" t="str">
        <f>Documentation!A184</f>
        <v>Residential lawn mower</v>
      </c>
      <c r="B196" s="60">
        <f>$F184/F172</f>
        <v>21126.760563380281</v>
      </c>
      <c r="C196" s="60">
        <f>$F184/G172</f>
        <v>844.86283695263808</v>
      </c>
      <c r="D196" s="60">
        <f>$F184/H172</f>
        <v>31250</v>
      </c>
    </row>
    <row r="197" spans="1:4" ht="25.5" x14ac:dyDescent="0.2">
      <c r="A197" s="30" t="str">
        <f>Documentation!A185</f>
        <v>Commercial lawn mower</v>
      </c>
      <c r="B197" s="60">
        <f t="shared" ref="B197:C203" si="9">$F185/F173</f>
        <v>14299.772433729016</v>
      </c>
      <c r="C197" s="60">
        <f t="shared" si="9"/>
        <v>762.233694067187</v>
      </c>
      <c r="D197" s="60">
        <f t="shared" ref="D197:D203" si="10">$F185/H173</f>
        <v>21151.746724890836</v>
      </c>
    </row>
    <row r="198" spans="1:4" ht="25.5" x14ac:dyDescent="0.2">
      <c r="A198" s="30" t="str">
        <f>Documentation!A186</f>
        <v>Residential leaf blowers</v>
      </c>
      <c r="B198" s="60">
        <f t="shared" si="9"/>
        <v>11125.95573440644</v>
      </c>
      <c r="C198" s="60">
        <f t="shared" si="9"/>
        <v>584.87048196560443</v>
      </c>
      <c r="D198" s="60">
        <f t="shared" si="10"/>
        <v>16457.142857142859</v>
      </c>
    </row>
    <row r="199" spans="1:4" ht="25.5" x14ac:dyDescent="0.2">
      <c r="A199" s="30" t="str">
        <f>Documentation!A187</f>
        <v>Commercial leaf blowers</v>
      </c>
      <c r="B199" s="60">
        <f t="shared" si="9"/>
        <v>2838.2540138791937</v>
      </c>
      <c r="C199" s="60">
        <f t="shared" si="9"/>
        <v>149.20165356265417</v>
      </c>
      <c r="D199" s="60">
        <f t="shared" si="10"/>
        <v>4198.2507288629731</v>
      </c>
    </row>
    <row r="200" spans="1:4" ht="38.25" x14ac:dyDescent="0.2">
      <c r="A200" s="30" t="str">
        <f>Documentation!A188</f>
        <v>Residential trimmer/edger /brush wacker</v>
      </c>
      <c r="B200" s="60">
        <f t="shared" si="9"/>
        <v>2528.6263032741913</v>
      </c>
      <c r="C200" s="60">
        <f t="shared" si="9"/>
        <v>132.92510953763735</v>
      </c>
      <c r="D200" s="60">
        <f t="shared" si="10"/>
        <v>3740.2597402597403</v>
      </c>
    </row>
    <row r="201" spans="1:4" ht="38.25" x14ac:dyDescent="0.2">
      <c r="A201" s="30" t="str">
        <f>Documentation!A189</f>
        <v>Commerical trimmer/edger /brush wacker</v>
      </c>
      <c r="B201" s="60">
        <f t="shared" si="9"/>
        <v>4597.5023695894379</v>
      </c>
      <c r="C201" s="60">
        <f t="shared" si="9"/>
        <v>241.68201734115885</v>
      </c>
      <c r="D201" s="60">
        <f t="shared" si="10"/>
        <v>6800.4722550177103</v>
      </c>
    </row>
    <row r="202" spans="1:4" ht="25.5" x14ac:dyDescent="0.2">
      <c r="A202" s="30" t="str">
        <f>Documentation!A190</f>
        <v>Residential chainsaws</v>
      </c>
      <c r="B202" s="60">
        <f t="shared" si="9"/>
        <v>11125.95573440644</v>
      </c>
      <c r="C202" s="60">
        <f t="shared" si="9"/>
        <v>584.87048196560443</v>
      </c>
      <c r="D202" s="60">
        <f t="shared" si="10"/>
        <v>16457.142857142855</v>
      </c>
    </row>
    <row r="203" spans="1:4" ht="25.5" x14ac:dyDescent="0.2">
      <c r="A203" s="30" t="str">
        <f>Documentation!A191</f>
        <v>Commercial chainsaws</v>
      </c>
      <c r="B203" s="60">
        <f t="shared" si="9"/>
        <v>1924.9058364024982</v>
      </c>
      <c r="C203" s="60">
        <f t="shared" si="9"/>
        <v>101.18866469993156</v>
      </c>
      <c r="D203" s="60">
        <f t="shared" si="10"/>
        <v>2847.2565496786947</v>
      </c>
    </row>
    <row r="209" spans="1:11" x14ac:dyDescent="0.2">
      <c r="A209" s="12"/>
    </row>
    <row r="216" spans="1:11" x14ac:dyDescent="0.2">
      <c r="D216" s="1"/>
      <c r="E216" s="1"/>
      <c r="F216" s="1"/>
      <c r="G216" s="2"/>
      <c r="H216" s="1"/>
      <c r="I216" s="2"/>
      <c r="J216" s="1"/>
      <c r="K216" s="2"/>
    </row>
    <row r="217" spans="1:11" x14ac:dyDescent="0.2">
      <c r="D217" s="1"/>
      <c r="E217" s="1"/>
      <c r="F217" s="1"/>
      <c r="G217" s="2"/>
      <c r="H217" s="1"/>
      <c r="I217" s="2"/>
      <c r="J217" s="1"/>
      <c r="K217" s="2"/>
    </row>
    <row r="218" spans="1:11" x14ac:dyDescent="0.2">
      <c r="H218" s="1"/>
      <c r="J218" s="1"/>
    </row>
    <row r="219" spans="1:11" x14ac:dyDescent="0.2">
      <c r="D219" s="1"/>
      <c r="E219" s="1"/>
      <c r="F219" s="1"/>
      <c r="G219" s="2"/>
      <c r="H219" s="1"/>
      <c r="I219" s="2"/>
      <c r="J219" s="1"/>
      <c r="K219" s="2"/>
    </row>
    <row r="220" spans="1:11" x14ac:dyDescent="0.2">
      <c r="D220" s="1"/>
      <c r="E220" s="1"/>
      <c r="F220" s="1"/>
      <c r="G220" s="2"/>
      <c r="H220" s="1"/>
      <c r="I220" s="2"/>
      <c r="J220" s="1"/>
      <c r="K220" s="2"/>
    </row>
    <row r="221" spans="1:11" x14ac:dyDescent="0.2">
      <c r="H221" s="1"/>
      <c r="J221" s="1"/>
    </row>
    <row r="222" spans="1:11" x14ac:dyDescent="0.2">
      <c r="D222" s="1"/>
      <c r="E222" s="1"/>
      <c r="F222" s="1"/>
      <c r="G222" s="2"/>
      <c r="H222" s="1"/>
      <c r="I222" s="2"/>
      <c r="J222" s="1"/>
      <c r="K222" s="2"/>
    </row>
    <row r="223" spans="1:11" x14ac:dyDescent="0.2">
      <c r="D223" s="1"/>
      <c r="E223" s="1"/>
      <c r="F223" s="1"/>
      <c r="G223" s="2"/>
      <c r="H223" s="1"/>
      <c r="I223" s="2"/>
      <c r="J223" s="11"/>
      <c r="K223" s="2"/>
    </row>
    <row r="224" spans="1:11" x14ac:dyDescent="0.2">
      <c r="H224" s="1"/>
      <c r="J224" s="1"/>
    </row>
    <row r="225" spans="1:11" x14ac:dyDescent="0.2">
      <c r="D225" s="1"/>
      <c r="E225" s="1"/>
      <c r="F225" s="1"/>
      <c r="G225" s="2"/>
      <c r="H225" s="1"/>
      <c r="I225" s="2"/>
      <c r="J225" s="1"/>
      <c r="K225" s="2"/>
    </row>
    <row r="226" spans="1:11" x14ac:dyDescent="0.2">
      <c r="D226" s="1"/>
      <c r="E226" s="1"/>
      <c r="F226" s="1"/>
      <c r="G226" s="2"/>
      <c r="H226" s="1"/>
      <c r="I226" s="2"/>
      <c r="J226" s="1"/>
      <c r="K226" s="2"/>
    </row>
    <row r="228" spans="1:11" s="13" customFormat="1" x14ac:dyDescent="0.2">
      <c r="A228"/>
    </row>
    <row r="229" spans="1:11" x14ac:dyDescent="0.2">
      <c r="A229" s="13"/>
      <c r="C229" s="14"/>
      <c r="D229" s="14"/>
      <c r="E229" s="14"/>
      <c r="F229" s="14"/>
      <c r="G229" s="14"/>
      <c r="H229" s="14"/>
    </row>
    <row r="230" spans="1:11" x14ac:dyDescent="0.2">
      <c r="C230" s="14"/>
      <c r="D230" s="14"/>
      <c r="E230" s="14"/>
      <c r="F230" s="14"/>
      <c r="G230" s="14"/>
      <c r="H230" s="14"/>
    </row>
    <row r="231" spans="1:11" x14ac:dyDescent="0.2">
      <c r="C231" s="14"/>
      <c r="D231" s="14"/>
      <c r="E231" s="14"/>
      <c r="F231" s="14"/>
      <c r="G231" s="14"/>
      <c r="H231" s="14"/>
    </row>
    <row r="232" spans="1:11" x14ac:dyDescent="0.2">
      <c r="C232" s="14"/>
      <c r="D232" s="14"/>
      <c r="E232" s="14"/>
      <c r="F232" s="14"/>
      <c r="G232" s="14"/>
      <c r="H232" s="14"/>
    </row>
    <row r="233" spans="1:11" x14ac:dyDescent="0.2">
      <c r="C233" s="14"/>
      <c r="D233" s="14"/>
      <c r="E233" s="14"/>
      <c r="F233" s="14"/>
      <c r="G233" s="14"/>
      <c r="H233" s="14"/>
    </row>
    <row r="234" spans="1:11" x14ac:dyDescent="0.2">
      <c r="C234" s="14"/>
      <c r="D234" s="14"/>
      <c r="E234" s="14"/>
      <c r="F234" s="14"/>
      <c r="G234" s="14"/>
      <c r="H234" s="14"/>
    </row>
    <row r="235" spans="1:11" x14ac:dyDescent="0.2">
      <c r="C235" s="14"/>
      <c r="D235" s="14"/>
      <c r="E235" s="14"/>
      <c r="F235" s="14"/>
      <c r="G235" s="14"/>
      <c r="H235" s="14"/>
    </row>
    <row r="236" spans="1:11" x14ac:dyDescent="0.2">
      <c r="C236" s="14"/>
      <c r="D236" s="14"/>
      <c r="E236" s="14"/>
      <c r="F236" s="14"/>
      <c r="G236" s="14"/>
      <c r="H236" s="14"/>
    </row>
    <row r="237" spans="1:11" x14ac:dyDescent="0.2">
      <c r="C237" s="14"/>
      <c r="D237" s="14"/>
      <c r="E237" s="14"/>
      <c r="F237" s="14"/>
      <c r="G237" s="14"/>
      <c r="H237" s="14"/>
    </row>
    <row r="238" spans="1:11" x14ac:dyDescent="0.2">
      <c r="C238" s="14"/>
      <c r="D238" s="14"/>
      <c r="E238" s="14"/>
      <c r="F238" s="14"/>
      <c r="G238" s="14"/>
      <c r="H238" s="14"/>
    </row>
    <row r="239" spans="1:11" x14ac:dyDescent="0.2">
      <c r="C239" s="14"/>
      <c r="D239" s="14"/>
      <c r="E239" s="14"/>
      <c r="F239" s="14"/>
      <c r="G239" s="14"/>
      <c r="H239" s="14"/>
    </row>
    <row r="243" spans="3:5" x14ac:dyDescent="0.2">
      <c r="C243" s="3"/>
      <c r="D243" s="3"/>
      <c r="E243" s="3"/>
    </row>
    <row r="244" spans="3:5" x14ac:dyDescent="0.2">
      <c r="C244" s="3"/>
      <c r="D244" s="3"/>
      <c r="E244" s="3"/>
    </row>
    <row r="245" spans="3:5" x14ac:dyDescent="0.2">
      <c r="C245" s="3"/>
      <c r="D245" s="3"/>
      <c r="E245" s="3"/>
    </row>
    <row r="246" spans="3:5" x14ac:dyDescent="0.2">
      <c r="C246" s="3"/>
      <c r="D246" s="3"/>
      <c r="E246" s="3"/>
    </row>
    <row r="247" spans="3:5" x14ac:dyDescent="0.2">
      <c r="C247" s="3"/>
      <c r="D247" s="3"/>
      <c r="E247" s="3"/>
    </row>
    <row r="248" spans="3:5" x14ac:dyDescent="0.2">
      <c r="C248" s="3"/>
      <c r="D248" s="3"/>
      <c r="E248" s="3"/>
    </row>
    <row r="249" spans="3:5" x14ac:dyDescent="0.2">
      <c r="C249" s="3"/>
      <c r="D249" s="3"/>
      <c r="E249" s="3"/>
    </row>
    <row r="250" spans="3:5" x14ac:dyDescent="0.2">
      <c r="C250" s="3"/>
      <c r="D250" s="3"/>
      <c r="E250" s="3"/>
    </row>
    <row r="251" spans="3:5" x14ac:dyDescent="0.2">
      <c r="C251" s="3"/>
      <c r="D251" s="3"/>
      <c r="E251" s="3"/>
    </row>
    <row r="252" spans="3:5" x14ac:dyDescent="0.2">
      <c r="C252" s="3"/>
      <c r="D252" s="3"/>
      <c r="E252" s="3"/>
    </row>
    <row r="253" spans="3:5" x14ac:dyDescent="0.2">
      <c r="C253" s="3"/>
      <c r="D253" s="3"/>
      <c r="E253" s="3"/>
    </row>
    <row r="259" spans="3:5" x14ac:dyDescent="0.2">
      <c r="C259" s="3"/>
      <c r="D259" s="3"/>
      <c r="E259" s="3"/>
    </row>
    <row r="260" spans="3:5" x14ac:dyDescent="0.2">
      <c r="C260" s="3"/>
      <c r="D260" s="3"/>
      <c r="E260" s="3"/>
    </row>
    <row r="261" spans="3:5" x14ac:dyDescent="0.2">
      <c r="C261" s="3"/>
      <c r="D261" s="3"/>
      <c r="E261" s="3"/>
    </row>
    <row r="262" spans="3:5" x14ac:dyDescent="0.2">
      <c r="C262" s="3"/>
      <c r="D262" s="3"/>
      <c r="E262" s="3"/>
    </row>
    <row r="263" spans="3:5" x14ac:dyDescent="0.2">
      <c r="C263" s="3"/>
      <c r="D263" s="3"/>
      <c r="E263" s="3"/>
    </row>
    <row r="264" spans="3:5" x14ac:dyDescent="0.2">
      <c r="C264" s="3"/>
      <c r="D264" s="3"/>
      <c r="E264" s="3"/>
    </row>
    <row r="265" spans="3:5" x14ac:dyDescent="0.2">
      <c r="C265" s="3"/>
      <c r="D265" s="3"/>
      <c r="E265" s="3"/>
    </row>
    <row r="266" spans="3:5" x14ac:dyDescent="0.2">
      <c r="C266" s="3"/>
      <c r="D266" s="3"/>
      <c r="E266" s="3"/>
    </row>
    <row r="267" spans="3:5" x14ac:dyDescent="0.2">
      <c r="C267" s="3"/>
      <c r="D267" s="3"/>
      <c r="E267" s="3"/>
    </row>
    <row r="268" spans="3:5" x14ac:dyDescent="0.2">
      <c r="C268" s="3"/>
      <c r="D268" s="3"/>
      <c r="E268" s="3"/>
    </row>
    <row r="269" spans="3:5" x14ac:dyDescent="0.2">
      <c r="C269" s="3"/>
      <c r="D269" s="3"/>
      <c r="E269" s="3"/>
    </row>
    <row r="274" spans="3:5" x14ac:dyDescent="0.2">
      <c r="C274" s="3"/>
      <c r="D274" s="3"/>
      <c r="E274" s="3"/>
    </row>
    <row r="275" spans="3:5" x14ac:dyDescent="0.2">
      <c r="C275" s="3"/>
      <c r="D275" s="3"/>
      <c r="E275" s="3"/>
    </row>
    <row r="276" spans="3:5" x14ac:dyDescent="0.2">
      <c r="C276" s="3"/>
      <c r="D276" s="3"/>
      <c r="E276" s="3"/>
    </row>
    <row r="277" spans="3:5" x14ac:dyDescent="0.2">
      <c r="C277" s="3"/>
      <c r="D277" s="3"/>
      <c r="E277" s="3"/>
    </row>
    <row r="278" spans="3:5" x14ac:dyDescent="0.2">
      <c r="C278" s="3"/>
      <c r="D278" s="3"/>
      <c r="E278" s="3"/>
    </row>
    <row r="279" spans="3:5" x14ac:dyDescent="0.2">
      <c r="C279" s="3"/>
      <c r="D279" s="3"/>
      <c r="E279" s="3"/>
    </row>
    <row r="280" spans="3:5" x14ac:dyDescent="0.2">
      <c r="C280" s="3"/>
      <c r="D280" s="3"/>
      <c r="E280" s="3"/>
    </row>
    <row r="281" spans="3:5" x14ac:dyDescent="0.2">
      <c r="C281" s="3"/>
      <c r="D281" s="3"/>
      <c r="E281" s="3"/>
    </row>
    <row r="282" spans="3:5" x14ac:dyDescent="0.2">
      <c r="C282" s="3"/>
      <c r="D282" s="3"/>
      <c r="E282" s="3"/>
    </row>
    <row r="283" spans="3:5" x14ac:dyDescent="0.2">
      <c r="C283" s="3"/>
      <c r="D283" s="3"/>
      <c r="E283" s="3"/>
    </row>
    <row r="284" spans="3:5" x14ac:dyDescent="0.2">
      <c r="C284" s="3"/>
      <c r="D284" s="3"/>
      <c r="E284" s="3"/>
    </row>
  </sheetData>
  <pageMargins left="0.7" right="0.7" top="0.75" bottom="0.75" header="0.3" footer="0.3"/>
  <pageSetup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7"/>
  <sheetViews>
    <sheetView workbookViewId="0">
      <selection activeCell="I22" sqref="I22"/>
    </sheetView>
  </sheetViews>
  <sheetFormatPr defaultRowHeight="12.75" x14ac:dyDescent="0.2"/>
  <sheetData>
    <row r="2" spans="1:1" x14ac:dyDescent="0.2">
      <c r="A2" t="s">
        <v>135</v>
      </c>
    </row>
    <row r="4" spans="1:1" x14ac:dyDescent="0.2">
      <c r="A4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48</v>
      </c>
    </row>
    <row r="9" spans="1:1" x14ac:dyDescent="0.2">
      <c r="A9" t="s">
        <v>49</v>
      </c>
    </row>
    <row r="11" spans="1:1" x14ac:dyDescent="0.2">
      <c r="A11" t="s">
        <v>142</v>
      </c>
    </row>
    <row r="12" spans="1:1" x14ac:dyDescent="0.2">
      <c r="A12" t="s">
        <v>58</v>
      </c>
    </row>
    <row r="14" spans="1:1" x14ac:dyDescent="0.2">
      <c r="A14" t="s">
        <v>56</v>
      </c>
    </row>
    <row r="15" spans="1:1" x14ac:dyDescent="0.2">
      <c r="A15" t="s">
        <v>143</v>
      </c>
    </row>
    <row r="16" spans="1:1" x14ac:dyDescent="0.2">
      <c r="A16" t="s">
        <v>57</v>
      </c>
    </row>
    <row r="17" spans="1:1" x14ac:dyDescent="0.2">
      <c r="A17" t="s">
        <v>144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26"/>
  <sheetViews>
    <sheetView topLeftCell="A7" workbookViewId="0">
      <selection activeCell="D35" sqref="D35"/>
    </sheetView>
  </sheetViews>
  <sheetFormatPr defaultRowHeight="12.75" x14ac:dyDescent="0.2"/>
  <cols>
    <col min="1" max="1" width="78.42578125" style="17" customWidth="1"/>
    <col min="2" max="2" width="16.85546875" style="17" customWidth="1"/>
    <col min="3" max="3" width="19.5703125" style="17" customWidth="1"/>
  </cols>
  <sheetData>
    <row r="3" spans="1:3" s="13" customFormat="1" x14ac:dyDescent="0.2">
      <c r="A3" s="18"/>
      <c r="B3" s="19"/>
      <c r="C3" s="19"/>
    </row>
    <row r="4" spans="1:3" s="13" customFormat="1" x14ac:dyDescent="0.2">
      <c r="A4" s="18"/>
      <c r="B4" s="19"/>
      <c r="C4" s="19"/>
    </row>
    <row r="5" spans="1:3" s="13" customFormat="1" x14ac:dyDescent="0.2">
      <c r="A5" s="20"/>
      <c r="B5" s="19"/>
      <c r="C5" s="19"/>
    </row>
    <row r="6" spans="1:3" s="13" customFormat="1" x14ac:dyDescent="0.2">
      <c r="A6" s="21"/>
      <c r="B6" s="19"/>
      <c r="C6" s="19"/>
    </row>
    <row r="7" spans="1:3" s="13" customFormat="1" x14ac:dyDescent="0.2">
      <c r="A7" s="21"/>
      <c r="B7" s="19"/>
      <c r="C7" s="19"/>
    </row>
    <row r="8" spans="1:3" s="13" customFormat="1" x14ac:dyDescent="0.2">
      <c r="A8" s="21"/>
      <c r="B8" s="19"/>
      <c r="C8" s="19"/>
    </row>
    <row r="9" spans="1:3" s="13" customFormat="1" x14ac:dyDescent="0.2">
      <c r="A9" s="21"/>
      <c r="B9" s="19"/>
      <c r="C9" s="19"/>
    </row>
    <row r="10" spans="1:3" s="13" customFormat="1" x14ac:dyDescent="0.2">
      <c r="A10" s="21"/>
      <c r="B10" s="19"/>
      <c r="C10" s="19"/>
    </row>
    <row r="11" spans="1:3" s="13" customFormat="1" x14ac:dyDescent="0.2">
      <c r="A11" s="21"/>
      <c r="B11" s="19"/>
      <c r="C11" s="19"/>
    </row>
    <row r="12" spans="1:3" s="13" customFormat="1" x14ac:dyDescent="0.2">
      <c r="A12" s="21"/>
      <c r="B12" s="19"/>
      <c r="C12" s="19"/>
    </row>
    <row r="13" spans="1:3" s="13" customFormat="1" x14ac:dyDescent="0.2">
      <c r="A13" s="21"/>
      <c r="B13" s="19"/>
      <c r="C13" s="19"/>
    </row>
    <row r="14" spans="1:3" s="13" customFormat="1" x14ac:dyDescent="0.2">
      <c r="A14" s="21"/>
      <c r="B14" s="19"/>
      <c r="C14" s="19"/>
    </row>
    <row r="15" spans="1:3" s="13" customFormat="1" x14ac:dyDescent="0.2">
      <c r="A15" s="21"/>
      <c r="B15" s="19"/>
      <c r="C15" s="19"/>
    </row>
    <row r="16" spans="1:3" ht="14.25" customHeight="1" x14ac:dyDescent="0.2">
      <c r="A16" s="22"/>
    </row>
    <row r="17" spans="1:3" ht="39.950000000000003" customHeight="1" x14ac:dyDescent="0.2">
      <c r="A17" s="23"/>
      <c r="B17" s="24"/>
      <c r="C17" s="24"/>
    </row>
    <row r="18" spans="1:3" x14ac:dyDescent="0.2">
      <c r="A18" s="24"/>
      <c r="B18" s="25"/>
      <c r="C18" s="25"/>
    </row>
    <row r="19" spans="1:3" x14ac:dyDescent="0.2">
      <c r="A19" s="24"/>
      <c r="B19" s="25"/>
      <c r="C19" s="25"/>
    </row>
    <row r="20" spans="1:3" x14ac:dyDescent="0.2">
      <c r="A20" s="22"/>
    </row>
    <row r="21" spans="1:3" x14ac:dyDescent="0.2">
      <c r="A21" s="22"/>
    </row>
    <row r="22" spans="1:3" x14ac:dyDescent="0.2">
      <c r="A22" s="22"/>
    </row>
    <row r="23" spans="1:3" x14ac:dyDescent="0.2">
      <c r="A23" s="22"/>
    </row>
    <row r="24" spans="1:3" x14ac:dyDescent="0.2">
      <c r="A24" s="22"/>
    </row>
    <row r="25" spans="1:3" x14ac:dyDescent="0.2">
      <c r="A25" s="26"/>
    </row>
    <row r="26" spans="1:3" x14ac:dyDescent="0.2">
      <c r="A26" s="27"/>
    </row>
  </sheetData>
  <pageMargins left="0.7" right="0.7" top="0.75" bottom="0.75" header="0.3" footer="0.3"/>
  <pageSetup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Documentation</vt:lpstr>
      <vt:lpstr>Caveats</vt:lpstr>
      <vt:lpstr>ARBDoc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</dc:creator>
  <cp:lastModifiedBy>Michael  F. Goldman</cp:lastModifiedBy>
  <cp:lastPrinted>2013-11-26T19:26:23Z</cp:lastPrinted>
  <dcterms:created xsi:type="dcterms:W3CDTF">2013-09-06T23:54:28Z</dcterms:created>
  <dcterms:modified xsi:type="dcterms:W3CDTF">2013-11-26T19:26:27Z</dcterms:modified>
</cp:coreProperties>
</file>