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capcd.org\shares\Groups\ENGR\LIBRARY\Permitting\Emission Calculation Spreadsheets\Proposed New Spreadsheets\"/>
    </mc:Choice>
  </mc:AlternateContent>
  <bookViews>
    <workbookView xWindow="-105" yWindow="-45" windowWidth="15960" windowHeight="9645" tabRatio="579"/>
  </bookViews>
  <sheets>
    <sheet name="SPICE PPMV Basis" sheetId="28" r:id="rId1"/>
    <sheet name="SPICE Gram Per Bhp-Hr Basis" sheetId="31" r:id="rId2"/>
  </sheets>
  <externalReferences>
    <externalReference r:id="rId3"/>
  </externalReferences>
  <definedNames>
    <definedName name="_HHV2">[1]Variables!$B$9</definedName>
    <definedName name="BACT_TH" localSheetId="1">#REF!</definedName>
    <definedName name="BACT_TH">#REF!</definedName>
    <definedName name="BSFC_Lean" localSheetId="1">#REF!</definedName>
    <definedName name="BSFC_Lean">#REF!</definedName>
    <definedName name="BSFC_Rich" localSheetId="1">#REF!</definedName>
    <definedName name="BSFC_Rich">#REF!</definedName>
    <definedName name="density" localSheetId="1">#REF!</definedName>
    <definedName name="density">#REF!</definedName>
    <definedName name="FCF" localSheetId="1">#REF!</definedName>
    <definedName name="FCF">#REF!</definedName>
    <definedName name="FeeRate" localSheetId="1">#REF!</definedName>
    <definedName name="FeeRate">#REF!</definedName>
    <definedName name="H2S">[1]Variables!$B$10</definedName>
    <definedName name="H2S2">[1]Variables!$B$11</definedName>
    <definedName name="HHV">[1]Variables!$B$8</definedName>
    <definedName name="MaxFee" localSheetId="1">#REF!</definedName>
    <definedName name="MaxFee">#REF!</definedName>
    <definedName name="PenaltyFeeRate" localSheetId="1">#REF!</definedName>
    <definedName name="PenaltyFeeRate">#REF!</definedName>
    <definedName name="ppmv_Lean" localSheetId="1">#REF!</definedName>
    <definedName name="ppmv_Lean">#REF!</definedName>
    <definedName name="ppmv_Rich" localSheetId="1">#REF!</definedName>
    <definedName name="ppmv_Rich">#REF!</definedName>
    <definedName name="Uncontrolled_NOx" localSheetId="1">#REF!</definedName>
    <definedName name="Uncontrolled_NOx">#REF!</definedName>
  </definedNames>
  <calcPr calcId="162913" calcOnSave="0"/>
  <customWorkbookViews>
    <customWorkbookView name="Badaoui Mouderres - Personal View" guid="{3E16E3B1-210A-11D4-BFCB-00104B6C5D56}" mergeInterval="0" personalView="1" maximized="1" windowWidth="987" windowHeight="606" activeSheetId="2"/>
    <customWorkbookView name="Steve William Sterner - Personal View" guid="{75A31B00-D5DC-11D1-8159-0020AF9C9972}" mergeInterval="0" personalView="1" maximized="1" windowWidth="763" windowHeight="466" activeSheetId="6"/>
    <customWorkbookView name="Mike Goldman - Personal View" guid="{BC92F58A-3F0B-4C77-88C5-3F09B88F6896}" mergeInterval="0" personalView="1" maximized="1" windowWidth="1020" windowHeight="606" activeSheetId="6"/>
  </customWorkbookViews>
</workbook>
</file>

<file path=xl/calcChain.xml><?xml version="1.0" encoding="utf-8"?>
<calcChain xmlns="http://schemas.openxmlformats.org/spreadsheetml/2006/main">
  <c r="E62" i="31" l="1"/>
  <c r="E61" i="31"/>
  <c r="E60" i="31"/>
  <c r="D62" i="31"/>
  <c r="D61" i="31"/>
  <c r="D60" i="31"/>
  <c r="E59" i="31"/>
  <c r="E58" i="31"/>
  <c r="E57" i="31"/>
  <c r="E56" i="31"/>
  <c r="D59" i="31"/>
  <c r="D58" i="31"/>
  <c r="D57" i="31"/>
  <c r="D56" i="31"/>
  <c r="E15" i="31"/>
  <c r="E44" i="31" s="1"/>
  <c r="L17" i="31"/>
  <c r="L16" i="31"/>
  <c r="L15" i="31"/>
  <c r="E47" i="31" l="1"/>
  <c r="E48" i="31" s="1"/>
  <c r="E46" i="31"/>
  <c r="E49" i="31"/>
  <c r="E50" i="31" s="1"/>
  <c r="E45" i="31"/>
  <c r="E15" i="28"/>
  <c r="E44" i="28" l="1"/>
  <c r="E45" i="28" l="1"/>
  <c r="E46" i="28"/>
  <c r="E47" i="28"/>
  <c r="E49" i="28"/>
  <c r="E50" i="28" s="1"/>
  <c r="L15" i="28"/>
  <c r="L16" i="28"/>
  <c r="L17" i="28"/>
  <c r="E59" i="28" l="1"/>
  <c r="E62" i="28"/>
  <c r="E61" i="28"/>
  <c r="E60" i="28"/>
  <c r="D59" i="28"/>
  <c r="D61" i="28"/>
  <c r="D60" i="28"/>
  <c r="D62" i="28"/>
  <c r="E56" i="28"/>
  <c r="E57" i="28"/>
  <c r="E58" i="28"/>
  <c r="E48" i="28" l="1"/>
  <c r="D56" i="28" l="1"/>
  <c r="D58" i="28"/>
  <c r="D57" i="28"/>
</calcChain>
</file>

<file path=xl/sharedStrings.xml><?xml version="1.0" encoding="utf-8"?>
<sst xmlns="http://schemas.openxmlformats.org/spreadsheetml/2006/main" count="270" uniqueCount="92">
  <si>
    <t>Reference</t>
  </si>
  <si>
    <t>Permit application</t>
  </si>
  <si>
    <t>MMBtu/hr</t>
  </si>
  <si>
    <t>lb/MMBtu</t>
  </si>
  <si>
    <t>Value</t>
  </si>
  <si>
    <t>Units</t>
  </si>
  <si>
    <t>g/bhp-hr</t>
  </si>
  <si>
    <t>Naturally Aspirated</t>
  </si>
  <si>
    <t>Turbocharged</t>
  </si>
  <si>
    <t>dscf/MMBtu</t>
  </si>
  <si>
    <t>Btu/scf</t>
  </si>
  <si>
    <t>CO</t>
  </si>
  <si>
    <t>ROC</t>
  </si>
  <si>
    <t>lb/lb-mole</t>
  </si>
  <si>
    <t>PM</t>
  </si>
  <si>
    <t>Attachment A-X</t>
  </si>
  <si>
    <t>Permit Number:</t>
  </si>
  <si>
    <t>Facility:</t>
  </si>
  <si>
    <t>Engine Data</t>
  </si>
  <si>
    <t>L</t>
  </si>
  <si>
    <t>Rich or Lean Burn (Enter R if Rich, or L if Lean)…………………………..</t>
  </si>
  <si>
    <t>4 Stroke or 2 Stroke (Enter 4 if 4 Stroke, or 2 if 2 Stroke)………………</t>
  </si>
  <si>
    <t>Engine Rating…………………………………………………………………</t>
  </si>
  <si>
    <r>
      <t>F-Factor (F</t>
    </r>
    <r>
      <rPr>
        <vertAlign val="subscript"/>
        <sz val="11"/>
        <rFont val="Arial"/>
        <family val="2"/>
      </rPr>
      <t>D</t>
    </r>
    <r>
      <rPr>
        <sz val="11"/>
        <rFont val="Arial"/>
        <family val="2"/>
      </rPr>
      <t>)……………………………………………………………………</t>
    </r>
  </si>
  <si>
    <t>Sulfur Content of Fuel………………………………………………………………</t>
  </si>
  <si>
    <t>Heat Content of Fuel……………………………………………………………</t>
  </si>
  <si>
    <r>
      <t>Stack NO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 xml:space="preserve"> (as 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)…………………………………………………………….</t>
    </r>
  </si>
  <si>
    <r>
      <t>Stack ROC (as 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)…………………………………………………………….</t>
    </r>
  </si>
  <si>
    <t>Stack CO…………………………………………………………………………..</t>
  </si>
  <si>
    <r>
      <t>Molecular Weight of NO</t>
    </r>
    <r>
      <rPr>
        <vertAlign val="subscript"/>
        <sz val="11"/>
        <rFont val="Arial"/>
        <family val="2"/>
      </rPr>
      <t>x…………………………………………………………………………….</t>
    </r>
  </si>
  <si>
    <t>Molecular Weight of ROC…………………………………………………….</t>
  </si>
  <si>
    <t>Molecular Weight of CO………………………………………………………..</t>
  </si>
  <si>
    <r>
      <t>Molecular Weight of SO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>……………………………………………………………………………</t>
    </r>
    <r>
      <rPr>
        <vertAlign val="subscript"/>
        <sz val="11"/>
        <rFont val="Arial"/>
        <family val="2"/>
      </rPr>
      <t>.</t>
    </r>
  </si>
  <si>
    <t>None</t>
  </si>
  <si>
    <t>bhp</t>
  </si>
  <si>
    <t>Btu/bhp-hr</t>
  </si>
  <si>
    <t>ppmv</t>
  </si>
  <si>
    <r>
      <t>ppmvd @ 15% O</t>
    </r>
    <r>
      <rPr>
        <vertAlign val="subscript"/>
        <sz val="11"/>
        <rFont val="Arial"/>
        <family val="2"/>
      </rPr>
      <t>2</t>
    </r>
  </si>
  <si>
    <r>
      <t>As NO</t>
    </r>
    <r>
      <rPr>
        <vertAlign val="subscript"/>
        <sz val="11"/>
        <rFont val="Arial"/>
        <family val="2"/>
      </rPr>
      <t>2</t>
    </r>
  </si>
  <si>
    <t>Reference / Notes</t>
  </si>
  <si>
    <r>
      <t>As SO</t>
    </r>
    <r>
      <rPr>
        <vertAlign val="subscript"/>
        <sz val="11"/>
        <rFont val="Arial"/>
        <family val="2"/>
      </rPr>
      <t>2</t>
    </r>
  </si>
  <si>
    <t>Reference Table 1: Default Fuel Consumption HHV Basis</t>
  </si>
  <si>
    <t>Molar Volume…………..…………………………………………………..</t>
  </si>
  <si>
    <t>dscf/lb-mole</t>
  </si>
  <si>
    <t>At 1 atm and 60 °F</t>
  </si>
  <si>
    <t>SBCAPCD Default F-Factor</t>
  </si>
  <si>
    <t>Parameters</t>
  </si>
  <si>
    <t>Fuel Data</t>
  </si>
  <si>
    <t>Emissions Data</t>
  </si>
  <si>
    <t>Unit Conversions</t>
  </si>
  <si>
    <t>Calculated Value</t>
  </si>
  <si>
    <t>Hourly Heat Input……………………………………………………………..</t>
  </si>
  <si>
    <t>dscf/day</t>
  </si>
  <si>
    <t>lb/day</t>
  </si>
  <si>
    <t>Daily Hours of Operation………………………………………………………</t>
  </si>
  <si>
    <t>Brake Specific Fuel Consumption (Higher Heating Value Basis)…….</t>
  </si>
  <si>
    <t>Annual Hours of Operation………………………………………………….</t>
  </si>
  <si>
    <t>Pollutant</t>
  </si>
  <si>
    <t>TPY</t>
  </si>
  <si>
    <r>
      <t>NO</t>
    </r>
    <r>
      <rPr>
        <vertAlign val="subscript"/>
        <sz val="11"/>
        <rFont val="Arial"/>
        <family val="2"/>
      </rPr>
      <t>x</t>
    </r>
  </si>
  <si>
    <r>
      <t>SO</t>
    </r>
    <r>
      <rPr>
        <vertAlign val="subscript"/>
        <sz val="11"/>
        <rFont val="Arial"/>
        <family val="2"/>
      </rPr>
      <t>x</t>
    </r>
  </si>
  <si>
    <r>
      <t>PM</t>
    </r>
    <r>
      <rPr>
        <vertAlign val="subscript"/>
        <sz val="11"/>
        <rFont val="Arial"/>
        <family val="2"/>
      </rPr>
      <t>10</t>
    </r>
  </si>
  <si>
    <r>
      <t>PM</t>
    </r>
    <r>
      <rPr>
        <vertAlign val="subscript"/>
        <sz val="11"/>
        <rFont val="Arial"/>
        <family val="2"/>
      </rPr>
      <t>2.5</t>
    </r>
  </si>
  <si>
    <t>Spark Ignited ICE Potential to Emit</t>
  </si>
  <si>
    <t>As Methane</t>
  </si>
  <si>
    <t>hours/day</t>
  </si>
  <si>
    <t>hours/year</t>
  </si>
  <si>
    <t>dscf/year</t>
  </si>
  <si>
    <r>
      <t>Daily Stack Flow (0%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)……………………………………………………………….</t>
    </r>
  </si>
  <si>
    <r>
      <t>Daily Stack Flow (15%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)…………………………………………………………</t>
    </r>
  </si>
  <si>
    <r>
      <t>Annual Stack Flow (0%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)……………………………………………………………….</t>
    </r>
  </si>
  <si>
    <r>
      <t>Annual Stack Flow (15%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)…………………………………………………………</t>
    </r>
  </si>
  <si>
    <t>Daily Heat Input……………………………………………………………..</t>
  </si>
  <si>
    <t>MMBtu/day</t>
  </si>
  <si>
    <t>Annual Heat Input……………………………………………………………..</t>
  </si>
  <si>
    <t>MMBtu/year</t>
  </si>
  <si>
    <t>Reference Tables</t>
  </si>
  <si>
    <t>Engine Type</t>
  </si>
  <si>
    <t>Processed By: XXXX</t>
  </si>
  <si>
    <t>Date:</t>
  </si>
  <si>
    <t>Notes</t>
  </si>
  <si>
    <t>Turbocharged / Aftercooled</t>
  </si>
  <si>
    <t>Input from Reference Table 1</t>
  </si>
  <si>
    <t>2 Stroke, Lean Burn</t>
  </si>
  <si>
    <t>4 Stroke, Lean Burn</t>
  </si>
  <si>
    <t>4 Stroke, Rich Burn</t>
  </si>
  <si>
    <t>Reference: SBCAPCD TRD Table 6</t>
  </si>
  <si>
    <t>Reference: AP-42, Section 3.2, Condensable + Filterable Fractions</t>
  </si>
  <si>
    <r>
      <t>PM, 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>, and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 Factor </t>
    </r>
  </si>
  <si>
    <t>R</t>
  </si>
  <si>
    <t xml:space="preserve"> SPARK IGNITED ICE EMISSION CALCULATIONS (PPMV BASIS) (Ver. 2.0)</t>
  </si>
  <si>
    <t xml:space="preserve"> SPARK IGNITED ICE EMISSION CALCULATIONS (G/BHP-HR BASIS) (Ver.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</si>
</sst>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General_)"/>
    <numFmt numFmtId="167" formatCode="#,##0.000"/>
  </numFmts>
  <fonts count="17">
    <font>
      <sz val="11"/>
      <name val="CG Times (WN)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sz val="12"/>
      <name val="Tms Rmn"/>
    </font>
    <font>
      <sz val="12"/>
      <name val="Helv"/>
    </font>
    <font>
      <i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6" fontId="13" fillId="0" borderId="0"/>
    <xf numFmtId="166" fontId="14" fillId="0" borderId="0"/>
    <xf numFmtId="0" fontId="9" fillId="0" borderId="0"/>
  </cellStyleXfs>
  <cellXfs count="89">
    <xf numFmtId="0" fontId="0" fillId="0" borderId="0" xfId="0"/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left" vertical="center"/>
    </xf>
    <xf numFmtId="3" fontId="3" fillId="2" borderId="6" xfId="0" applyNumberFormat="1" applyFont="1" applyFill="1" applyBorder="1" applyAlignment="1" applyProtection="1">
      <alignment horizontal="center" vertical="center"/>
    </xf>
    <xf numFmtId="3" fontId="3" fillId="2" borderId="7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3" fontId="3" fillId="2" borderId="0" xfId="0" applyNumberFormat="1" applyFont="1" applyFill="1" applyBorder="1" applyAlignment="1" applyProtection="1">
      <alignment horizontal="left" vertical="center"/>
      <protection locked="0"/>
    </xf>
    <xf numFmtId="165" fontId="3" fillId="2" borderId="0" xfId="0" applyNumberFormat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3" fillId="0" borderId="0" xfId="2" quotePrefix="1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left" vertical="center"/>
    </xf>
    <xf numFmtId="3" fontId="12" fillId="2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3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</xf>
    <xf numFmtId="166" fontId="4" fillId="2" borderId="19" xfId="3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quotePrefix="1" applyFont="1" applyBorder="1" applyAlignment="1">
      <alignment horizontal="center" vertical="center"/>
    </xf>
    <xf numFmtId="0" fontId="3" fillId="0" borderId="24" xfId="2" quotePrefix="1" applyFont="1" applyBorder="1" applyAlignment="1">
      <alignment horizontal="center" vertical="center"/>
    </xf>
    <xf numFmtId="4" fontId="3" fillId="2" borderId="24" xfId="0" applyNumberFormat="1" applyFont="1" applyFill="1" applyBorder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11" fontId="3" fillId="2" borderId="0" xfId="0" applyNumberFormat="1" applyFont="1" applyFill="1" applyBorder="1" applyAlignment="1" applyProtection="1">
      <alignment horizontal="left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left" vertical="center"/>
    </xf>
    <xf numFmtId="166" fontId="5" fillId="2" borderId="0" xfId="4" applyFont="1" applyFill="1" applyBorder="1" applyAlignment="1" applyProtection="1">
      <alignment horizontal="left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0" borderId="8" xfId="5" quotePrefix="1" applyFont="1" applyBorder="1" applyAlignment="1" applyProtection="1">
      <alignment horizontal="left" vertical="center"/>
    </xf>
    <xf numFmtId="0" fontId="3" fillId="0" borderId="8" xfId="2" applyFont="1" applyBorder="1" applyAlignment="1">
      <alignment vertical="center"/>
    </xf>
    <xf numFmtId="39" fontId="3" fillId="2" borderId="24" xfId="3" applyNumberFormat="1" applyFont="1" applyFill="1" applyBorder="1" applyAlignment="1" applyProtection="1">
      <alignment horizontal="center" vertical="center"/>
    </xf>
    <xf numFmtId="39" fontId="3" fillId="2" borderId="6" xfId="3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horizontal="center" vertical="center"/>
    </xf>
    <xf numFmtId="4" fontId="12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_Boiler6" xfId="3"/>
    <cellStyle name="Normal_fhc-kvb5" xfId="5"/>
    <cellStyle name="Normal_Flare Calcs" xfId="2"/>
    <cellStyle name="Normal_Tank-PES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ENGR\WP\oil&amp;gas\Greka\Cat_Canyon\Permits\IC%20Engines\Part%2070%20PTO%208036%20(2003)\ICE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 New num"/>
      <sheetName val="Data A"/>
      <sheetName val="Data B"/>
      <sheetName val="Data C"/>
      <sheetName val="EF"/>
      <sheetName val="ST A"/>
      <sheetName val="ST B"/>
      <sheetName val="ST C"/>
      <sheetName val="LT A"/>
      <sheetName val="LT B"/>
      <sheetName val="LT C"/>
      <sheetName val="PTE"/>
      <sheetName val="FPTE"/>
      <sheetName val="NEI"/>
      <sheetName val="Data A 9D"/>
      <sheetName val="Variables"/>
      <sheetName val="CAM Calc"/>
      <sheetName val="Offsite ICE"/>
      <sheetName val="Exem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1100</v>
          </cell>
        </row>
        <row r="9">
          <cell r="B9">
            <v>900</v>
          </cell>
        </row>
        <row r="10">
          <cell r="B10">
            <v>796</v>
          </cell>
        </row>
        <row r="11">
          <cell r="B11">
            <v>239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3"/>
  <sheetViews>
    <sheetView showGridLines="0" tabSelected="1" zoomScale="80" zoomScaleNormal="80" workbookViewId="0"/>
  </sheetViews>
  <sheetFormatPr defaultRowHeight="14.25"/>
  <cols>
    <col min="1" max="2" width="3.5703125" style="6" customWidth="1"/>
    <col min="3" max="3" width="52.7109375" style="8" customWidth="1"/>
    <col min="4" max="4" width="12" style="8" customWidth="1"/>
    <col min="5" max="5" width="12.140625" style="6" customWidth="1"/>
    <col min="6" max="6" width="20.28515625" style="6" customWidth="1"/>
    <col min="7" max="7" width="27.7109375" style="6" customWidth="1"/>
    <col min="8" max="8" width="3.5703125" style="6" customWidth="1"/>
    <col min="9" max="9" width="3.5703125" style="8" customWidth="1"/>
    <col min="10" max="10" width="10.7109375" style="8" customWidth="1"/>
    <col min="11" max="11" width="32" style="6" customWidth="1"/>
    <col min="12" max="12" width="17.42578125" style="6" customWidth="1"/>
    <col min="13" max="13" width="16.7109375" style="6" customWidth="1"/>
    <col min="14" max="15" width="9.140625" style="6"/>
    <col min="16" max="16" width="16.42578125" style="6" customWidth="1"/>
    <col min="17" max="16384" width="9.140625" style="6"/>
  </cols>
  <sheetData>
    <row r="1" spans="2:13" ht="15" customHeight="1" thickBot="1">
      <c r="B1" s="5"/>
      <c r="C1" s="4"/>
      <c r="D1" s="4"/>
      <c r="E1" s="5"/>
      <c r="F1" s="5"/>
      <c r="G1" s="5"/>
      <c r="H1" s="5"/>
      <c r="I1" s="4"/>
      <c r="J1" s="4"/>
      <c r="K1" s="5"/>
    </row>
    <row r="2" spans="2:13" ht="22.5" customHeight="1" thickBot="1">
      <c r="B2" s="83" t="s">
        <v>90</v>
      </c>
      <c r="C2" s="84"/>
      <c r="D2" s="84"/>
      <c r="E2" s="84"/>
      <c r="F2" s="84"/>
      <c r="G2" s="84"/>
      <c r="H2" s="85"/>
      <c r="I2" s="4"/>
      <c r="J2" s="4"/>
      <c r="K2" s="53" t="s">
        <v>76</v>
      </c>
    </row>
    <row r="3" spans="2:13" ht="15" customHeight="1" thickBot="1">
      <c r="B3" s="26"/>
      <c r="C3" s="27"/>
      <c r="D3" s="27"/>
      <c r="E3" s="27"/>
      <c r="F3" s="27"/>
      <c r="G3" s="27"/>
      <c r="H3" s="28"/>
      <c r="I3" s="4"/>
      <c r="J3" s="4"/>
    </row>
    <row r="4" spans="2:13" ht="15" customHeight="1">
      <c r="B4" s="26"/>
      <c r="C4" s="29" t="s">
        <v>15</v>
      </c>
      <c r="D4" s="27"/>
      <c r="E4" s="27"/>
      <c r="F4" s="27"/>
      <c r="G4" s="27"/>
      <c r="H4" s="28"/>
      <c r="I4" s="4"/>
      <c r="J4" s="4"/>
      <c r="K4" s="86" t="s">
        <v>41</v>
      </c>
      <c r="L4" s="87"/>
      <c r="M4" s="88"/>
    </row>
    <row r="5" spans="2:13" ht="15" customHeight="1" thickBot="1">
      <c r="B5" s="26"/>
      <c r="C5" s="30" t="s">
        <v>16</v>
      </c>
      <c r="D5" s="27"/>
      <c r="E5" s="27"/>
      <c r="F5" s="27"/>
      <c r="G5" s="27"/>
      <c r="H5" s="28"/>
      <c r="I5" s="4"/>
      <c r="J5" s="4"/>
      <c r="K5" s="73" t="s">
        <v>77</v>
      </c>
      <c r="L5" s="74" t="s">
        <v>4</v>
      </c>
      <c r="M5" s="75" t="s">
        <v>5</v>
      </c>
    </row>
    <row r="6" spans="2:13" ht="15" customHeight="1" thickTop="1">
      <c r="B6" s="26"/>
      <c r="C6" s="30" t="s">
        <v>17</v>
      </c>
      <c r="D6" s="27"/>
      <c r="E6" s="27"/>
      <c r="F6" s="27"/>
      <c r="G6" s="27"/>
      <c r="H6" s="28"/>
      <c r="I6" s="4"/>
      <c r="J6" s="4"/>
      <c r="K6" s="55" t="s">
        <v>7</v>
      </c>
      <c r="L6" s="10">
        <v>10500</v>
      </c>
      <c r="M6" s="56" t="s">
        <v>35</v>
      </c>
    </row>
    <row r="7" spans="2:13" ht="15" customHeight="1" thickBot="1">
      <c r="B7" s="31"/>
      <c r="C7" s="32"/>
      <c r="D7" s="32"/>
      <c r="E7" s="32"/>
      <c r="F7" s="32"/>
      <c r="G7" s="32"/>
      <c r="H7" s="33"/>
      <c r="I7" s="4"/>
      <c r="J7" s="4"/>
      <c r="K7" s="57" t="s">
        <v>8</v>
      </c>
      <c r="L7" s="9">
        <v>10100</v>
      </c>
      <c r="M7" s="58" t="s">
        <v>35</v>
      </c>
    </row>
    <row r="8" spans="2:13" ht="15" customHeight="1" thickBot="1">
      <c r="B8" s="34"/>
      <c r="C8" s="1"/>
      <c r="D8" s="1"/>
      <c r="E8" s="1"/>
      <c r="F8" s="1"/>
      <c r="G8" s="1"/>
      <c r="H8" s="35"/>
      <c r="I8" s="4"/>
      <c r="J8" s="4"/>
      <c r="K8" s="66" t="s">
        <v>81</v>
      </c>
      <c r="L8" s="67">
        <v>9600</v>
      </c>
      <c r="M8" s="68" t="s">
        <v>35</v>
      </c>
    </row>
    <row r="9" spans="2:13" ht="15" customHeight="1">
      <c r="B9" s="34"/>
      <c r="C9" s="1" t="s">
        <v>18</v>
      </c>
      <c r="D9" s="1"/>
      <c r="E9" s="1"/>
      <c r="F9" s="1"/>
      <c r="G9" s="1"/>
      <c r="H9" s="35"/>
      <c r="I9" s="4"/>
      <c r="J9" s="4"/>
      <c r="L9" s="65"/>
      <c r="M9" s="3"/>
    </row>
    <row r="10" spans="2:13" ht="15" customHeight="1">
      <c r="B10" s="34"/>
      <c r="C10" s="1"/>
      <c r="D10" s="1"/>
      <c r="E10" s="1"/>
      <c r="F10" s="1"/>
      <c r="G10" s="1"/>
      <c r="H10" s="35"/>
      <c r="I10" s="4"/>
      <c r="J10" s="4"/>
      <c r="K10" s="63" t="s">
        <v>80</v>
      </c>
      <c r="L10" s="11"/>
    </row>
    <row r="11" spans="2:13" ht="15" customHeight="1">
      <c r="B11" s="34"/>
      <c r="C11" s="7" t="s">
        <v>46</v>
      </c>
      <c r="D11" s="6"/>
      <c r="E11" s="7" t="s">
        <v>4</v>
      </c>
      <c r="F11" s="7" t="s">
        <v>5</v>
      </c>
      <c r="G11" s="7" t="s">
        <v>39</v>
      </c>
      <c r="H11" s="35"/>
      <c r="I11" s="4"/>
      <c r="J11" s="4"/>
      <c r="K11" s="64" t="s">
        <v>86</v>
      </c>
    </row>
    <row r="12" spans="2:13" ht="15" customHeight="1" thickBot="1">
      <c r="B12" s="34"/>
      <c r="C12" s="2" t="s">
        <v>20</v>
      </c>
      <c r="D12" s="6"/>
      <c r="E12" s="38" t="s">
        <v>19</v>
      </c>
      <c r="F12" s="2" t="s">
        <v>33</v>
      </c>
      <c r="G12" s="2" t="s">
        <v>1</v>
      </c>
      <c r="H12" s="35"/>
      <c r="I12" s="4"/>
      <c r="J12" s="4"/>
    </row>
    <row r="13" spans="2:13" ht="15" customHeight="1">
      <c r="B13" s="34"/>
      <c r="C13" s="2" t="s">
        <v>21</v>
      </c>
      <c r="D13" s="6"/>
      <c r="E13" s="38">
        <v>2</v>
      </c>
      <c r="F13" s="2" t="s">
        <v>33</v>
      </c>
      <c r="G13" s="2" t="s">
        <v>1</v>
      </c>
      <c r="H13" s="35"/>
      <c r="I13" s="4"/>
      <c r="J13" s="4"/>
      <c r="K13" s="86" t="s">
        <v>88</v>
      </c>
      <c r="L13" s="87"/>
      <c r="M13" s="88"/>
    </row>
    <row r="14" spans="2:13" ht="15" customHeight="1" thickBot="1">
      <c r="B14" s="34"/>
      <c r="C14" s="2" t="s">
        <v>22</v>
      </c>
      <c r="D14" s="6"/>
      <c r="E14" s="37">
        <v>500</v>
      </c>
      <c r="F14" s="2" t="s">
        <v>34</v>
      </c>
      <c r="G14" s="2" t="s">
        <v>1</v>
      </c>
      <c r="H14" s="35"/>
      <c r="I14" s="4"/>
      <c r="J14" s="4"/>
      <c r="K14" s="73" t="s">
        <v>77</v>
      </c>
      <c r="L14" s="74" t="s">
        <v>4</v>
      </c>
      <c r="M14" s="75" t="s">
        <v>5</v>
      </c>
    </row>
    <row r="15" spans="2:13" ht="15" customHeight="1" thickTop="1">
      <c r="B15" s="34"/>
      <c r="C15" s="2" t="s">
        <v>55</v>
      </c>
      <c r="D15" s="6"/>
      <c r="E15" s="37">
        <f>L7</f>
        <v>10100</v>
      </c>
      <c r="F15" s="2" t="s">
        <v>35</v>
      </c>
      <c r="G15" s="2" t="s">
        <v>82</v>
      </c>
      <c r="H15" s="35"/>
      <c r="I15" s="4"/>
      <c r="J15" s="4"/>
      <c r="K15" s="55" t="s">
        <v>83</v>
      </c>
      <c r="L15" s="54">
        <f>0.0384+0.00991</f>
        <v>4.8309999999999999E-2</v>
      </c>
      <c r="M15" s="56" t="s">
        <v>3</v>
      </c>
    </row>
    <row r="16" spans="2:13" ht="15" customHeight="1">
      <c r="B16" s="34"/>
      <c r="C16" s="2" t="s">
        <v>54</v>
      </c>
      <c r="D16" s="6"/>
      <c r="E16" s="37">
        <v>24</v>
      </c>
      <c r="F16" s="2" t="s">
        <v>65</v>
      </c>
      <c r="G16" s="2" t="s">
        <v>1</v>
      </c>
      <c r="H16" s="35"/>
      <c r="I16" s="4"/>
      <c r="J16" s="4"/>
      <c r="K16" s="57" t="s">
        <v>84</v>
      </c>
      <c r="L16" s="51">
        <f>0.0000771+0.00991</f>
        <v>9.9871000000000005E-3</v>
      </c>
      <c r="M16" s="58" t="s">
        <v>3</v>
      </c>
    </row>
    <row r="17" spans="2:13" ht="15" customHeight="1" thickBot="1">
      <c r="B17" s="34"/>
      <c r="C17" s="2" t="s">
        <v>56</v>
      </c>
      <c r="D17" s="6"/>
      <c r="E17" s="37">
        <v>8760</v>
      </c>
      <c r="F17" s="2" t="s">
        <v>66</v>
      </c>
      <c r="G17" s="2" t="s">
        <v>1</v>
      </c>
      <c r="H17" s="35"/>
      <c r="I17" s="4"/>
      <c r="J17" s="4"/>
      <c r="K17" s="66" t="s">
        <v>85</v>
      </c>
      <c r="L17" s="71">
        <f>0.00991+0.0095</f>
        <v>1.941E-2</v>
      </c>
      <c r="M17" s="68" t="s">
        <v>3</v>
      </c>
    </row>
    <row r="18" spans="2:13" ht="15" customHeight="1" thickBot="1">
      <c r="B18" s="39"/>
      <c r="C18" s="24"/>
      <c r="D18" s="24"/>
      <c r="E18" s="24"/>
      <c r="F18" s="24"/>
      <c r="G18" s="24"/>
      <c r="H18" s="40"/>
      <c r="I18" s="4"/>
      <c r="J18" s="4"/>
    </row>
    <row r="19" spans="2:13" ht="15" customHeight="1">
      <c r="B19" s="34"/>
      <c r="C19" s="6"/>
      <c r="D19" s="6"/>
      <c r="H19" s="35"/>
      <c r="I19" s="4"/>
      <c r="J19" s="4"/>
      <c r="K19" s="63" t="s">
        <v>80</v>
      </c>
    </row>
    <row r="20" spans="2:13" ht="15" customHeight="1">
      <c r="B20" s="34"/>
      <c r="C20" s="1" t="s">
        <v>47</v>
      </c>
      <c r="D20" s="6"/>
      <c r="H20" s="35"/>
      <c r="I20" s="4"/>
      <c r="J20" s="4"/>
      <c r="K20" s="64" t="s">
        <v>87</v>
      </c>
      <c r="L20" s="69"/>
      <c r="M20" s="70"/>
    </row>
    <row r="21" spans="2:13" ht="15" customHeight="1">
      <c r="B21" s="34"/>
      <c r="C21" s="1"/>
      <c r="D21" s="6"/>
      <c r="H21" s="35"/>
      <c r="I21" s="4"/>
      <c r="J21" s="4"/>
      <c r="K21" s="13"/>
      <c r="L21" s="65"/>
      <c r="M21" s="3"/>
    </row>
    <row r="22" spans="2:13" ht="15" customHeight="1">
      <c r="B22" s="34"/>
      <c r="C22" s="7" t="s">
        <v>46</v>
      </c>
      <c r="D22" s="76"/>
      <c r="E22" s="76" t="s">
        <v>4</v>
      </c>
      <c r="F22" s="76" t="s">
        <v>5</v>
      </c>
      <c r="G22" s="76" t="s">
        <v>0</v>
      </c>
      <c r="H22" s="35"/>
      <c r="I22" s="4"/>
      <c r="J22" s="4"/>
    </row>
    <row r="23" spans="2:13" ht="15" customHeight="1">
      <c r="B23" s="34"/>
      <c r="C23" s="2" t="s">
        <v>24</v>
      </c>
      <c r="D23" s="6"/>
      <c r="E23" s="37">
        <v>80</v>
      </c>
      <c r="F23" s="2" t="s">
        <v>36</v>
      </c>
      <c r="G23" s="2" t="s">
        <v>1</v>
      </c>
      <c r="H23" s="35"/>
      <c r="I23" s="4"/>
      <c r="J23" s="4"/>
    </row>
    <row r="24" spans="2:13" ht="15" customHeight="1">
      <c r="B24" s="34"/>
      <c r="C24" s="2" t="s">
        <v>25</v>
      </c>
      <c r="D24" s="6"/>
      <c r="E24" s="37">
        <v>1050</v>
      </c>
      <c r="F24" s="2" t="s">
        <v>10</v>
      </c>
      <c r="G24" s="2" t="s">
        <v>1</v>
      </c>
      <c r="H24" s="35"/>
      <c r="I24" s="4"/>
      <c r="J24" s="4"/>
    </row>
    <row r="25" spans="2:13" ht="15" customHeight="1" thickBot="1">
      <c r="B25" s="39"/>
      <c r="C25" s="41"/>
      <c r="D25" s="24"/>
      <c r="E25" s="42"/>
      <c r="F25" s="41"/>
      <c r="G25" s="41"/>
      <c r="H25" s="40"/>
      <c r="I25" s="4"/>
      <c r="J25" s="4"/>
    </row>
    <row r="26" spans="2:13" ht="15" customHeight="1">
      <c r="B26" s="34"/>
      <c r="C26" s="2"/>
      <c r="D26" s="6"/>
      <c r="E26" s="37"/>
      <c r="F26" s="2"/>
      <c r="G26" s="2"/>
      <c r="H26" s="35"/>
      <c r="I26" s="4"/>
      <c r="J26" s="4"/>
    </row>
    <row r="27" spans="2:13" ht="15" customHeight="1">
      <c r="B27" s="34"/>
      <c r="C27" s="1" t="s">
        <v>48</v>
      </c>
      <c r="D27" s="6"/>
      <c r="E27" s="37"/>
      <c r="F27" s="2"/>
      <c r="G27" s="2"/>
      <c r="H27" s="35"/>
      <c r="I27" s="4"/>
      <c r="J27" s="4"/>
    </row>
    <row r="28" spans="2:13" ht="15" customHeight="1">
      <c r="B28" s="34"/>
      <c r="C28" s="1"/>
      <c r="D28" s="6"/>
      <c r="E28" s="37"/>
      <c r="F28" s="2"/>
      <c r="G28" s="2"/>
      <c r="H28" s="35"/>
      <c r="I28" s="4"/>
      <c r="J28" s="4"/>
    </row>
    <row r="29" spans="2:13" ht="15" customHeight="1">
      <c r="B29" s="34"/>
      <c r="C29" s="7" t="s">
        <v>46</v>
      </c>
      <c r="D29" s="76"/>
      <c r="E29" s="76" t="s">
        <v>4</v>
      </c>
      <c r="F29" s="76" t="s">
        <v>5</v>
      </c>
      <c r="G29" s="76" t="s">
        <v>0</v>
      </c>
      <c r="H29" s="35"/>
      <c r="I29" s="4"/>
      <c r="J29" s="4"/>
    </row>
    <row r="30" spans="2:13" ht="15" customHeight="1">
      <c r="B30" s="34"/>
      <c r="C30" s="2" t="s">
        <v>26</v>
      </c>
      <c r="D30" s="6"/>
      <c r="E30" s="37">
        <v>5</v>
      </c>
      <c r="F30" s="2" t="s">
        <v>37</v>
      </c>
      <c r="G30" s="2" t="s">
        <v>1</v>
      </c>
      <c r="H30" s="35"/>
      <c r="I30" s="4"/>
      <c r="J30" s="4"/>
    </row>
    <row r="31" spans="2:13" ht="15" customHeight="1">
      <c r="B31" s="34"/>
      <c r="C31" s="2" t="s">
        <v>27</v>
      </c>
      <c r="D31" s="6"/>
      <c r="E31" s="37">
        <v>10</v>
      </c>
      <c r="F31" s="2" t="s">
        <v>37</v>
      </c>
      <c r="G31" s="2" t="s">
        <v>1</v>
      </c>
      <c r="H31" s="35"/>
      <c r="I31" s="4"/>
      <c r="J31" s="4"/>
    </row>
    <row r="32" spans="2:13" ht="15" customHeight="1">
      <c r="B32" s="34"/>
      <c r="C32" s="2" t="s">
        <v>28</v>
      </c>
      <c r="D32" s="6"/>
      <c r="E32" s="37">
        <v>25</v>
      </c>
      <c r="F32" s="2" t="s">
        <v>37</v>
      </c>
      <c r="G32" s="2" t="s">
        <v>1</v>
      </c>
      <c r="H32" s="35"/>
      <c r="I32" s="4"/>
      <c r="J32" s="4"/>
    </row>
    <row r="33" spans="2:11" ht="15" customHeight="1">
      <c r="B33" s="77"/>
      <c r="C33" s="2" t="s">
        <v>29</v>
      </c>
      <c r="D33" s="6"/>
      <c r="E33" s="36">
        <v>46.01</v>
      </c>
      <c r="F33" s="2" t="s">
        <v>13</v>
      </c>
      <c r="G33" s="2" t="s">
        <v>38</v>
      </c>
      <c r="H33" s="21"/>
      <c r="I33" s="4"/>
      <c r="J33" s="4"/>
    </row>
    <row r="34" spans="2:11" ht="15" customHeight="1">
      <c r="B34" s="77"/>
      <c r="C34" s="2" t="s">
        <v>30</v>
      </c>
      <c r="D34" s="6"/>
      <c r="E34" s="36">
        <v>16.04</v>
      </c>
      <c r="F34" s="2" t="s">
        <v>13</v>
      </c>
      <c r="G34" s="2" t="s">
        <v>64</v>
      </c>
      <c r="H34" s="21"/>
      <c r="I34" s="4"/>
      <c r="J34" s="4"/>
    </row>
    <row r="35" spans="2:11" ht="15" customHeight="1">
      <c r="B35" s="78"/>
      <c r="C35" s="2" t="s">
        <v>31</v>
      </c>
      <c r="D35" s="6"/>
      <c r="E35" s="36">
        <v>28.01</v>
      </c>
      <c r="F35" s="2" t="s">
        <v>13</v>
      </c>
      <c r="G35" s="2" t="s">
        <v>33</v>
      </c>
      <c r="H35" s="20"/>
      <c r="I35" s="2"/>
      <c r="J35" s="6"/>
    </row>
    <row r="36" spans="2:11" ht="15" customHeight="1">
      <c r="B36" s="78"/>
      <c r="C36" s="2" t="s">
        <v>32</v>
      </c>
      <c r="D36" s="6"/>
      <c r="E36" s="36">
        <v>64.069999999999993</v>
      </c>
      <c r="F36" s="2" t="s">
        <v>13</v>
      </c>
      <c r="G36" s="2" t="s">
        <v>40</v>
      </c>
      <c r="H36" s="20"/>
      <c r="J36" s="6"/>
    </row>
    <row r="37" spans="2:11" ht="15" customHeight="1">
      <c r="B37" s="78"/>
      <c r="C37" s="2" t="s">
        <v>23</v>
      </c>
      <c r="D37" s="6"/>
      <c r="E37" s="15">
        <v>8608</v>
      </c>
      <c r="F37" s="2" t="s">
        <v>9</v>
      </c>
      <c r="G37" s="2" t="s">
        <v>45</v>
      </c>
      <c r="H37" s="19"/>
      <c r="J37" s="6"/>
    </row>
    <row r="38" spans="2:11" ht="15" customHeight="1">
      <c r="B38" s="78"/>
      <c r="C38" s="2" t="s">
        <v>42</v>
      </c>
      <c r="D38" s="6"/>
      <c r="E38" s="16">
        <v>379.7</v>
      </c>
      <c r="F38" s="2" t="s">
        <v>43</v>
      </c>
      <c r="G38" s="2" t="s">
        <v>44</v>
      </c>
      <c r="H38" s="19"/>
      <c r="J38" s="6"/>
    </row>
    <row r="39" spans="2:11" ht="15" customHeight="1" thickBot="1">
      <c r="B39" s="79"/>
      <c r="C39" s="24"/>
      <c r="D39" s="24"/>
      <c r="E39" s="24"/>
      <c r="F39" s="24"/>
      <c r="G39" s="24"/>
      <c r="H39" s="43"/>
      <c r="J39" s="6"/>
    </row>
    <row r="40" spans="2:11" ht="15" customHeight="1">
      <c r="B40" s="78"/>
      <c r="C40" s="6"/>
      <c r="D40" s="6"/>
      <c r="H40" s="19"/>
      <c r="J40" s="6"/>
    </row>
    <row r="41" spans="2:11" ht="15" customHeight="1">
      <c r="B41" s="78"/>
      <c r="C41" s="80" t="s">
        <v>49</v>
      </c>
      <c r="D41" s="6"/>
      <c r="H41" s="19"/>
      <c r="J41" s="6"/>
      <c r="K41" s="8"/>
    </row>
    <row r="42" spans="2:11" ht="15" customHeight="1">
      <c r="B42" s="78"/>
      <c r="C42" s="6"/>
      <c r="D42" s="6"/>
      <c r="H42" s="19"/>
      <c r="J42" s="6"/>
      <c r="K42" s="8"/>
    </row>
    <row r="43" spans="2:11" ht="15" customHeight="1">
      <c r="B43" s="78"/>
      <c r="C43" s="7" t="s">
        <v>46</v>
      </c>
      <c r="D43" s="76"/>
      <c r="E43" s="76" t="s">
        <v>4</v>
      </c>
      <c r="F43" s="76" t="s">
        <v>5</v>
      </c>
      <c r="G43" s="76" t="s">
        <v>0</v>
      </c>
      <c r="H43" s="19"/>
      <c r="J43" s="6"/>
    </row>
    <row r="44" spans="2:11" ht="15" customHeight="1">
      <c r="B44" s="78"/>
      <c r="C44" s="2" t="s">
        <v>51</v>
      </c>
      <c r="D44" s="6"/>
      <c r="E44" s="17">
        <f>E14*E15/10^6</f>
        <v>5.05</v>
      </c>
      <c r="F44" s="2" t="s">
        <v>2</v>
      </c>
      <c r="G44" s="2" t="s">
        <v>50</v>
      </c>
      <c r="H44" s="21"/>
      <c r="J44" s="6"/>
    </row>
    <row r="45" spans="2:11" ht="15" customHeight="1">
      <c r="B45" s="78"/>
      <c r="C45" s="2" t="s">
        <v>72</v>
      </c>
      <c r="D45" s="6"/>
      <c r="E45" s="17">
        <f>E44*E16</f>
        <v>121.19999999999999</v>
      </c>
      <c r="F45" s="2" t="s">
        <v>73</v>
      </c>
      <c r="G45" s="2" t="s">
        <v>50</v>
      </c>
      <c r="H45" s="21"/>
      <c r="J45" s="6"/>
    </row>
    <row r="46" spans="2:11" ht="15" customHeight="1">
      <c r="B46" s="78"/>
      <c r="C46" s="2" t="s">
        <v>74</v>
      </c>
      <c r="D46" s="6"/>
      <c r="E46" s="52">
        <f>E44*E17</f>
        <v>44238</v>
      </c>
      <c r="F46" s="2" t="s">
        <v>75</v>
      </c>
      <c r="G46" s="2" t="s">
        <v>50</v>
      </c>
      <c r="H46" s="21"/>
      <c r="J46" s="6"/>
    </row>
    <row r="47" spans="2:11" ht="15" customHeight="1">
      <c r="B47" s="78"/>
      <c r="C47" s="2" t="s">
        <v>68</v>
      </c>
      <c r="D47" s="6"/>
      <c r="E47" s="50">
        <f>E37*E44*E16</f>
        <v>1043289.6000000001</v>
      </c>
      <c r="F47" s="2" t="s">
        <v>52</v>
      </c>
      <c r="G47" s="2" t="s">
        <v>50</v>
      </c>
      <c r="H47" s="21"/>
      <c r="J47" s="6"/>
    </row>
    <row r="48" spans="2:11" ht="15" customHeight="1">
      <c r="B48" s="78"/>
      <c r="C48" s="2" t="s">
        <v>69</v>
      </c>
      <c r="D48" s="6"/>
      <c r="E48" s="50">
        <f>E47*(20.9/(20.9-15))</f>
        <v>3695720.7864406789</v>
      </c>
      <c r="F48" s="2" t="s">
        <v>52</v>
      </c>
      <c r="G48" s="2" t="s">
        <v>50</v>
      </c>
      <c r="H48" s="21"/>
      <c r="J48" s="6"/>
    </row>
    <row r="49" spans="2:13" ht="15" customHeight="1">
      <c r="B49" s="78"/>
      <c r="C49" s="2" t="s">
        <v>70</v>
      </c>
      <c r="D49" s="6"/>
      <c r="E49" s="50">
        <f>E37*E44*E17</f>
        <v>380800704</v>
      </c>
      <c r="F49" s="2" t="s">
        <v>67</v>
      </c>
      <c r="G49" s="2" t="s">
        <v>50</v>
      </c>
      <c r="H49" s="21"/>
      <c r="J49" s="6"/>
      <c r="K49" s="8"/>
      <c r="L49" s="4"/>
      <c r="M49" s="5"/>
    </row>
    <row r="50" spans="2:13" ht="15" customHeight="1">
      <c r="B50" s="78"/>
      <c r="C50" s="2" t="s">
        <v>71</v>
      </c>
      <c r="D50" s="6"/>
      <c r="E50" s="50">
        <f>E49*(20.9/(20.9-15))</f>
        <v>1348938087.0508478</v>
      </c>
      <c r="F50" s="2" t="s">
        <v>67</v>
      </c>
      <c r="G50" s="2" t="s">
        <v>50</v>
      </c>
      <c r="H50" s="21"/>
      <c r="J50" s="6"/>
      <c r="K50" s="12"/>
      <c r="L50" s="4"/>
      <c r="M50" s="5"/>
    </row>
    <row r="51" spans="2:13" ht="15" customHeight="1" thickBot="1">
      <c r="B51" s="79"/>
      <c r="C51" s="24"/>
      <c r="D51" s="24"/>
      <c r="E51" s="24"/>
      <c r="F51" s="24"/>
      <c r="G51" s="24"/>
      <c r="H51" s="43"/>
      <c r="J51" s="6"/>
      <c r="K51" s="12"/>
      <c r="L51" s="4"/>
      <c r="M51" s="5"/>
    </row>
    <row r="52" spans="2:13" ht="15" customHeight="1">
      <c r="B52" s="78"/>
      <c r="C52" s="6"/>
      <c r="D52" s="6"/>
      <c r="H52" s="19"/>
      <c r="J52" s="6"/>
      <c r="K52" s="12"/>
      <c r="L52" s="4"/>
      <c r="M52" s="5"/>
    </row>
    <row r="53" spans="2:13" ht="15" customHeight="1">
      <c r="B53" s="78"/>
      <c r="C53" s="1" t="s">
        <v>63</v>
      </c>
      <c r="D53" s="7"/>
      <c r="E53" s="7"/>
      <c r="F53" s="7"/>
      <c r="G53" s="7"/>
      <c r="H53" s="20"/>
      <c r="J53" s="6"/>
      <c r="K53" s="12"/>
      <c r="L53" s="4"/>
      <c r="M53" s="5"/>
    </row>
    <row r="54" spans="2:13" ht="15" customHeight="1">
      <c r="B54" s="78"/>
      <c r="C54" s="7"/>
      <c r="D54" s="7"/>
      <c r="E54" s="7"/>
      <c r="F54" s="7"/>
      <c r="G54" s="7"/>
      <c r="H54" s="20"/>
      <c r="J54" s="6"/>
      <c r="K54" s="12"/>
    </row>
    <row r="55" spans="2:13" ht="15" customHeight="1" thickBot="1">
      <c r="B55" s="78"/>
      <c r="C55" s="44" t="s">
        <v>57</v>
      </c>
      <c r="D55" s="44" t="s">
        <v>53</v>
      </c>
      <c r="E55" s="44" t="s">
        <v>58</v>
      </c>
      <c r="F55" s="7"/>
      <c r="G55" s="7"/>
      <c r="H55" s="20"/>
      <c r="J55" s="6"/>
    </row>
    <row r="56" spans="2:13" ht="15" customHeight="1" thickTop="1">
      <c r="B56" s="78"/>
      <c r="C56" s="47" t="s">
        <v>59</v>
      </c>
      <c r="D56" s="48">
        <f>(E30/10^6)*($E$48*E33)/$E$38</f>
        <v>2.2391376532016811</v>
      </c>
      <c r="E56" s="61">
        <f>(E30/10^6)*($E$50*E33)/$E$38/2000</f>
        <v>0.40864262170930682</v>
      </c>
      <c r="F56" s="7"/>
      <c r="G56" s="7"/>
      <c r="H56" s="20"/>
      <c r="J56" s="6"/>
    </row>
    <row r="57" spans="2:13" ht="15" customHeight="1">
      <c r="B57" s="78"/>
      <c r="C57" s="45" t="s">
        <v>12</v>
      </c>
      <c r="D57" s="49">
        <f>(E31/10^6)*($E$48*E34)/$E$38</f>
        <v>1.5612157338558992</v>
      </c>
      <c r="E57" s="62">
        <f>(E31/10^6)*($E$50*E34)/$E$38/2000</f>
        <v>0.28492187142870157</v>
      </c>
      <c r="F57" s="7"/>
      <c r="G57" s="7"/>
      <c r="H57" s="20"/>
      <c r="J57" s="6"/>
    </row>
    <row r="58" spans="2:13" ht="15" customHeight="1">
      <c r="B58" s="78"/>
      <c r="C58" s="45" t="s">
        <v>11</v>
      </c>
      <c r="D58" s="49">
        <f>(E32/10^6)*($E$48*E35)/$E$38</f>
        <v>6.815718937859061</v>
      </c>
      <c r="E58" s="62">
        <f>(E32/10^6)*($E$50*E35)/$E$38/2000</f>
        <v>1.2438687061592788</v>
      </c>
      <c r="F58" s="7"/>
      <c r="G58" s="7"/>
      <c r="H58" s="20"/>
      <c r="J58" s="6"/>
    </row>
    <row r="59" spans="2:13" ht="15" customHeight="1">
      <c r="B59" s="78"/>
      <c r="C59" s="46" t="s">
        <v>60</v>
      </c>
      <c r="D59" s="49">
        <f>E45/E24*E23*E36/E38</f>
        <v>1.5581793144964067</v>
      </c>
      <c r="E59" s="62">
        <f>E46/E24*E23*E36/E38/2000</f>
        <v>0.2843677248955942</v>
      </c>
      <c r="F59" s="7"/>
      <c r="G59" s="7"/>
      <c r="H59" s="20"/>
      <c r="J59" s="6"/>
    </row>
    <row r="60" spans="2:13" ht="15" customHeight="1">
      <c r="B60" s="78"/>
      <c r="C60" s="45" t="s">
        <v>14</v>
      </c>
      <c r="D60" s="49">
        <f>IF(E12="r",IF(E13=4,L17*E45,"FALSE"),IF(E12="l",IF(E13=4,L16*E45,IF(E13=2,L15*E45,"FALSE"))))</f>
        <v>5.8551719999999996</v>
      </c>
      <c r="E60" s="62">
        <f>IF(E12="r",IF(E13=4,L17*E46/2000,"FALSE"),IF(E12="l",IF(E13=4,L16*E46/2000,IF(E13=2,L15*E46/2000,"FALSE"))))</f>
        <v>1.0685688900000001</v>
      </c>
      <c r="F60" s="7"/>
      <c r="G60" s="7"/>
      <c r="H60" s="20"/>
      <c r="J60" s="6"/>
    </row>
    <row r="61" spans="2:13" ht="15" customHeight="1">
      <c r="B61" s="78"/>
      <c r="C61" s="45" t="s">
        <v>61</v>
      </c>
      <c r="D61" s="49">
        <f>IF(E12="r",IF(E13=4,L17*E45,"FALSE"),IF(E12="l",IF(E13=4,L16*E45,IF(E13=2,L15*E45,"FALSE"))))</f>
        <v>5.8551719999999996</v>
      </c>
      <c r="E61" s="62">
        <f>IF(E12="r",IF(E13=4,L17*E46/2000,"FALSE"),IF(E12="l",IF(E13=4,L16*E46/2000,IF(E13=2,L15*E46/2000,"FALSE"))))</f>
        <v>1.0685688900000001</v>
      </c>
      <c r="F61" s="7"/>
      <c r="G61" s="7"/>
      <c r="H61" s="20"/>
      <c r="J61" s="6"/>
    </row>
    <row r="62" spans="2:13" ht="15" customHeight="1">
      <c r="B62" s="78"/>
      <c r="C62" s="45" t="s">
        <v>62</v>
      </c>
      <c r="D62" s="49">
        <f>IF(E12="r",IF(E13=4,L17*E45,"FALSE"),IF(E12="l",IF(E13=4,L16*E45,IF(E13=2,L15*E45,"FALSE"))))</f>
        <v>5.8551719999999996</v>
      </c>
      <c r="E62" s="62">
        <f>IF(E12="r",IF(E13=4,L17*E46/2000,"FALSE"),IF(E12="l",IF(E13=4,L16*E46/2000,IF(E13=2,L15*E46/2000,"FALSE"))))</f>
        <v>1.0685688900000001</v>
      </c>
      <c r="F62" s="7"/>
      <c r="G62" s="7"/>
      <c r="H62" s="20"/>
      <c r="J62" s="6"/>
    </row>
    <row r="63" spans="2:13" ht="15" customHeight="1">
      <c r="B63" s="81"/>
      <c r="C63" s="18"/>
      <c r="D63" s="18"/>
      <c r="E63" s="13"/>
      <c r="F63" s="13"/>
      <c r="G63" s="13"/>
      <c r="H63" s="22"/>
    </row>
    <row r="64" spans="2:13" ht="15" customHeight="1" thickBot="1">
      <c r="B64" s="82"/>
      <c r="C64" s="59" t="s">
        <v>78</v>
      </c>
      <c r="D64" s="23"/>
      <c r="E64" s="24"/>
      <c r="F64" s="24"/>
      <c r="G64" s="60" t="s">
        <v>79</v>
      </c>
      <c r="H64" s="25"/>
    </row>
    <row r="65" spans="3:3" ht="15" customHeight="1">
      <c r="C65" s="14"/>
    </row>
    <row r="66" spans="3:3" ht="15" customHeight="1"/>
    <row r="67" spans="3:3" ht="15" customHeight="1"/>
    <row r="68" spans="3:3" ht="15" customHeight="1"/>
    <row r="69" spans="3:3" ht="15" customHeight="1"/>
    <row r="70" spans="3:3" ht="15" customHeight="1"/>
    <row r="71" spans="3:3" ht="15" customHeight="1"/>
    <row r="72" spans="3:3" ht="15" customHeight="1"/>
    <row r="73" spans="3:3" ht="15" customHeight="1"/>
  </sheetData>
  <sheetProtection selectLockedCells="1"/>
  <mergeCells count="3">
    <mergeCell ref="B2:H2"/>
    <mergeCell ref="K4:M4"/>
    <mergeCell ref="K13:M13"/>
  </mergeCells>
  <phoneticPr fontId="0" type="noConversion"/>
  <printOptions gridLinesSet="0"/>
  <pageMargins left="0.25" right="0.25" top="0.75" bottom="0.75" header="0.3" footer="0.3"/>
  <pageSetup scale="72" orientation="landscape" r:id="rId1"/>
  <headerFooter alignWithMargins="0">
    <oddHeader>&amp;A</oddHeader>
    <oddFooter>Page &amp;P</oddFooter>
  </headerFooter>
  <ignoredErrors>
    <ignoredError sqref="E49" formula="1"/>
    <ignoredError sqref="E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3"/>
  <sheetViews>
    <sheetView showGridLines="0" zoomScale="80" zoomScaleNormal="80" workbookViewId="0"/>
  </sheetViews>
  <sheetFormatPr defaultRowHeight="14.25"/>
  <cols>
    <col min="1" max="2" width="3.5703125" style="6" customWidth="1"/>
    <col min="3" max="3" width="52.7109375" style="8" customWidth="1"/>
    <col min="4" max="4" width="12" style="8" customWidth="1"/>
    <col min="5" max="5" width="12.140625" style="6" customWidth="1"/>
    <col min="6" max="6" width="20.28515625" style="6" customWidth="1"/>
    <col min="7" max="7" width="27.7109375" style="6" customWidth="1"/>
    <col min="8" max="8" width="3.5703125" style="6" customWidth="1"/>
    <col min="9" max="9" width="3.5703125" style="8" customWidth="1"/>
    <col min="10" max="10" width="10.7109375" style="8" customWidth="1"/>
    <col min="11" max="11" width="32" style="6" customWidth="1"/>
    <col min="12" max="12" width="17.42578125" style="6" customWidth="1"/>
    <col min="13" max="13" width="16.7109375" style="6" customWidth="1"/>
    <col min="14" max="15" width="9.140625" style="6"/>
    <col min="16" max="16" width="16.42578125" style="6" customWidth="1"/>
    <col min="17" max="16384" width="9.140625" style="6"/>
  </cols>
  <sheetData>
    <row r="1" spans="2:13" ht="15" customHeight="1" thickBot="1">
      <c r="B1" s="5"/>
      <c r="C1" s="4"/>
      <c r="D1" s="4"/>
      <c r="E1" s="5"/>
      <c r="F1" s="5"/>
      <c r="G1" s="5"/>
      <c r="H1" s="5"/>
      <c r="I1" s="4"/>
      <c r="J1" s="4"/>
      <c r="K1" s="5"/>
    </row>
    <row r="2" spans="2:13" ht="22.5" customHeight="1" thickBot="1">
      <c r="B2" s="83" t="s">
        <v>91</v>
      </c>
      <c r="C2" s="84"/>
      <c r="D2" s="84"/>
      <c r="E2" s="84"/>
      <c r="F2" s="84"/>
      <c r="G2" s="84"/>
      <c r="H2" s="85"/>
      <c r="I2" s="4"/>
      <c r="J2" s="4"/>
      <c r="K2" s="53" t="s">
        <v>76</v>
      </c>
    </row>
    <row r="3" spans="2:13" ht="15" customHeight="1" thickBot="1">
      <c r="B3" s="26"/>
      <c r="C3" s="27"/>
      <c r="D3" s="27"/>
      <c r="E3" s="27"/>
      <c r="F3" s="27"/>
      <c r="G3" s="27"/>
      <c r="H3" s="28"/>
      <c r="I3" s="4"/>
      <c r="J3" s="4"/>
    </row>
    <row r="4" spans="2:13" ht="15" customHeight="1">
      <c r="B4" s="26"/>
      <c r="C4" s="29" t="s">
        <v>15</v>
      </c>
      <c r="D4" s="27"/>
      <c r="E4" s="27"/>
      <c r="F4" s="27"/>
      <c r="G4" s="27"/>
      <c r="H4" s="28"/>
      <c r="I4" s="4"/>
      <c r="J4" s="4"/>
      <c r="K4" s="86" t="s">
        <v>41</v>
      </c>
      <c r="L4" s="87"/>
      <c r="M4" s="88"/>
    </row>
    <row r="5" spans="2:13" ht="15" customHeight="1" thickBot="1">
      <c r="B5" s="26"/>
      <c r="C5" s="30" t="s">
        <v>16</v>
      </c>
      <c r="D5" s="27"/>
      <c r="E5" s="27"/>
      <c r="F5" s="27"/>
      <c r="G5" s="27"/>
      <c r="H5" s="28"/>
      <c r="I5" s="4"/>
      <c r="J5" s="4"/>
      <c r="K5" s="73" t="s">
        <v>77</v>
      </c>
      <c r="L5" s="74" t="s">
        <v>4</v>
      </c>
      <c r="M5" s="75" t="s">
        <v>5</v>
      </c>
    </row>
    <row r="6" spans="2:13" ht="15" customHeight="1" thickTop="1">
      <c r="B6" s="26"/>
      <c r="C6" s="30" t="s">
        <v>17</v>
      </c>
      <c r="D6" s="27"/>
      <c r="E6" s="27"/>
      <c r="F6" s="27"/>
      <c r="G6" s="27"/>
      <c r="H6" s="28"/>
      <c r="I6" s="4"/>
      <c r="J6" s="4"/>
      <c r="K6" s="55" t="s">
        <v>7</v>
      </c>
      <c r="L6" s="10">
        <v>10500</v>
      </c>
      <c r="M6" s="56" t="s">
        <v>35</v>
      </c>
    </row>
    <row r="7" spans="2:13" ht="15" customHeight="1" thickBot="1">
      <c r="B7" s="31"/>
      <c r="C7" s="32"/>
      <c r="D7" s="32"/>
      <c r="E7" s="32"/>
      <c r="F7" s="32"/>
      <c r="G7" s="32"/>
      <c r="H7" s="33"/>
      <c r="I7" s="4"/>
      <c r="J7" s="4"/>
      <c r="K7" s="57" t="s">
        <v>8</v>
      </c>
      <c r="L7" s="9">
        <v>10100</v>
      </c>
      <c r="M7" s="58" t="s">
        <v>35</v>
      </c>
    </row>
    <row r="8" spans="2:13" ht="15" customHeight="1" thickBot="1">
      <c r="B8" s="34"/>
      <c r="C8" s="1"/>
      <c r="D8" s="1"/>
      <c r="E8" s="1"/>
      <c r="F8" s="1"/>
      <c r="G8" s="1"/>
      <c r="H8" s="35"/>
      <c r="I8" s="4"/>
      <c r="J8" s="4"/>
      <c r="K8" s="66" t="s">
        <v>81</v>
      </c>
      <c r="L8" s="67">
        <v>9600</v>
      </c>
      <c r="M8" s="68" t="s">
        <v>35</v>
      </c>
    </row>
    <row r="9" spans="2:13" ht="15" customHeight="1">
      <c r="B9" s="34"/>
      <c r="C9" s="1" t="s">
        <v>18</v>
      </c>
      <c r="D9" s="1"/>
      <c r="E9" s="1"/>
      <c r="F9" s="1"/>
      <c r="G9" s="1"/>
      <c r="H9" s="35"/>
      <c r="I9" s="4"/>
      <c r="J9" s="4"/>
      <c r="L9" s="65"/>
      <c r="M9" s="3"/>
    </row>
    <row r="10" spans="2:13" ht="15" customHeight="1">
      <c r="B10" s="34"/>
      <c r="C10" s="1"/>
      <c r="D10" s="1"/>
      <c r="E10" s="1"/>
      <c r="F10" s="1"/>
      <c r="G10" s="1"/>
      <c r="H10" s="35"/>
      <c r="I10" s="4"/>
      <c r="J10" s="4"/>
      <c r="K10" s="63" t="s">
        <v>80</v>
      </c>
      <c r="L10" s="11"/>
    </row>
    <row r="11" spans="2:13" ht="15" customHeight="1">
      <c r="B11" s="34"/>
      <c r="C11" s="7" t="s">
        <v>46</v>
      </c>
      <c r="D11" s="6"/>
      <c r="E11" s="7" t="s">
        <v>4</v>
      </c>
      <c r="F11" s="7" t="s">
        <v>5</v>
      </c>
      <c r="G11" s="7" t="s">
        <v>39</v>
      </c>
      <c r="H11" s="35"/>
      <c r="I11" s="4"/>
      <c r="J11" s="4"/>
      <c r="K11" s="64" t="s">
        <v>86</v>
      </c>
    </row>
    <row r="12" spans="2:13" ht="15" customHeight="1" thickBot="1">
      <c r="B12" s="34"/>
      <c r="C12" s="2" t="s">
        <v>20</v>
      </c>
      <c r="D12" s="6"/>
      <c r="E12" s="38" t="s">
        <v>89</v>
      </c>
      <c r="F12" s="2" t="s">
        <v>33</v>
      </c>
      <c r="G12" s="2" t="s">
        <v>1</v>
      </c>
      <c r="H12" s="35"/>
      <c r="I12" s="4"/>
      <c r="J12" s="4"/>
    </row>
    <row r="13" spans="2:13" ht="15" customHeight="1">
      <c r="B13" s="34"/>
      <c r="C13" s="2" t="s">
        <v>21</v>
      </c>
      <c r="D13" s="6"/>
      <c r="E13" s="38">
        <v>4</v>
      </c>
      <c r="F13" s="2" t="s">
        <v>33</v>
      </c>
      <c r="G13" s="2" t="s">
        <v>1</v>
      </c>
      <c r="H13" s="35"/>
      <c r="I13" s="4"/>
      <c r="J13" s="4"/>
      <c r="K13" s="86" t="s">
        <v>88</v>
      </c>
      <c r="L13" s="87"/>
      <c r="M13" s="88"/>
    </row>
    <row r="14" spans="2:13" ht="15" customHeight="1" thickBot="1">
      <c r="B14" s="34"/>
      <c r="C14" s="2" t="s">
        <v>22</v>
      </c>
      <c r="D14" s="6"/>
      <c r="E14" s="37">
        <v>160</v>
      </c>
      <c r="F14" s="2" t="s">
        <v>34</v>
      </c>
      <c r="G14" s="2" t="s">
        <v>1</v>
      </c>
      <c r="H14" s="35"/>
      <c r="I14" s="4"/>
      <c r="J14" s="4"/>
      <c r="K14" s="73" t="s">
        <v>77</v>
      </c>
      <c r="L14" s="74" t="s">
        <v>4</v>
      </c>
      <c r="M14" s="75" t="s">
        <v>5</v>
      </c>
    </row>
    <row r="15" spans="2:13" ht="15" customHeight="1" thickTop="1">
      <c r="B15" s="34"/>
      <c r="C15" s="2" t="s">
        <v>55</v>
      </c>
      <c r="D15" s="6"/>
      <c r="E15" s="37">
        <f>L8</f>
        <v>9600</v>
      </c>
      <c r="F15" s="2" t="s">
        <v>35</v>
      </c>
      <c r="G15" s="2" t="s">
        <v>82</v>
      </c>
      <c r="H15" s="35"/>
      <c r="I15" s="4"/>
      <c r="J15" s="4"/>
      <c r="K15" s="55" t="s">
        <v>83</v>
      </c>
      <c r="L15" s="54">
        <f>0.0384+0.00991</f>
        <v>4.8309999999999999E-2</v>
      </c>
      <c r="M15" s="56" t="s">
        <v>3</v>
      </c>
    </row>
    <row r="16" spans="2:13" ht="15" customHeight="1">
      <c r="B16" s="34"/>
      <c r="C16" s="2" t="s">
        <v>54</v>
      </c>
      <c r="D16" s="6"/>
      <c r="E16" s="37">
        <v>24</v>
      </c>
      <c r="F16" s="2" t="s">
        <v>65</v>
      </c>
      <c r="G16" s="2" t="s">
        <v>1</v>
      </c>
      <c r="H16" s="35"/>
      <c r="I16" s="4"/>
      <c r="J16" s="4"/>
      <c r="K16" s="57" t="s">
        <v>84</v>
      </c>
      <c r="L16" s="51">
        <f>0.0000771+0.00991</f>
        <v>9.9871000000000005E-3</v>
      </c>
      <c r="M16" s="58" t="s">
        <v>3</v>
      </c>
    </row>
    <row r="17" spans="2:13" ht="15" customHeight="1" thickBot="1">
      <c r="B17" s="34"/>
      <c r="C17" s="2" t="s">
        <v>56</v>
      </c>
      <c r="D17" s="6"/>
      <c r="E17" s="37">
        <v>8760</v>
      </c>
      <c r="F17" s="2" t="s">
        <v>66</v>
      </c>
      <c r="G17" s="2" t="s">
        <v>1</v>
      </c>
      <c r="H17" s="35"/>
      <c r="I17" s="4"/>
      <c r="J17" s="4"/>
      <c r="K17" s="66" t="s">
        <v>85</v>
      </c>
      <c r="L17" s="71">
        <f>0.00991+0.0095</f>
        <v>1.941E-2</v>
      </c>
      <c r="M17" s="68" t="s">
        <v>3</v>
      </c>
    </row>
    <row r="18" spans="2:13" ht="15" customHeight="1" thickBot="1">
      <c r="B18" s="39"/>
      <c r="C18" s="24"/>
      <c r="D18" s="24"/>
      <c r="E18" s="24"/>
      <c r="F18" s="24"/>
      <c r="G18" s="24"/>
      <c r="H18" s="40"/>
      <c r="I18" s="4"/>
      <c r="J18" s="4"/>
    </row>
    <row r="19" spans="2:13" ht="15" customHeight="1">
      <c r="B19" s="34"/>
      <c r="C19" s="6"/>
      <c r="D19" s="6"/>
      <c r="H19" s="35"/>
      <c r="I19" s="4"/>
      <c r="J19" s="4"/>
      <c r="K19" s="63" t="s">
        <v>80</v>
      </c>
    </row>
    <row r="20" spans="2:13" ht="15" customHeight="1">
      <c r="B20" s="34"/>
      <c r="C20" s="1" t="s">
        <v>47</v>
      </c>
      <c r="D20" s="6"/>
      <c r="H20" s="35"/>
      <c r="I20" s="4"/>
      <c r="J20" s="4"/>
      <c r="K20" s="64" t="s">
        <v>87</v>
      </c>
      <c r="L20" s="69"/>
      <c r="M20" s="70"/>
    </row>
    <row r="21" spans="2:13" ht="15" customHeight="1">
      <c r="B21" s="34"/>
      <c r="C21" s="1"/>
      <c r="D21" s="6"/>
      <c r="H21" s="35"/>
      <c r="I21" s="4"/>
      <c r="J21" s="4"/>
      <c r="K21" s="13"/>
      <c r="L21" s="65"/>
      <c r="M21" s="3"/>
    </row>
    <row r="22" spans="2:13" ht="15" customHeight="1">
      <c r="B22" s="34"/>
      <c r="C22" s="7" t="s">
        <v>46</v>
      </c>
      <c r="D22" s="76"/>
      <c r="E22" s="76" t="s">
        <v>4</v>
      </c>
      <c r="F22" s="76" t="s">
        <v>5</v>
      </c>
      <c r="G22" s="76" t="s">
        <v>0</v>
      </c>
      <c r="H22" s="35"/>
      <c r="I22" s="4"/>
      <c r="J22" s="4"/>
    </row>
    <row r="23" spans="2:13" ht="15" customHeight="1">
      <c r="B23" s="34"/>
      <c r="C23" s="2" t="s">
        <v>24</v>
      </c>
      <c r="D23" s="6"/>
      <c r="E23" s="37">
        <v>80</v>
      </c>
      <c r="F23" s="2" t="s">
        <v>36</v>
      </c>
      <c r="G23" s="2" t="s">
        <v>1</v>
      </c>
      <c r="H23" s="35"/>
      <c r="I23" s="4"/>
      <c r="J23" s="4"/>
    </row>
    <row r="24" spans="2:13" ht="15" customHeight="1">
      <c r="B24" s="34"/>
      <c r="C24" s="2" t="s">
        <v>25</v>
      </c>
      <c r="D24" s="6"/>
      <c r="E24" s="37">
        <v>1050</v>
      </c>
      <c r="F24" s="2" t="s">
        <v>10</v>
      </c>
      <c r="G24" s="2" t="s">
        <v>1</v>
      </c>
      <c r="H24" s="35"/>
      <c r="I24" s="4"/>
      <c r="J24" s="4"/>
    </row>
    <row r="25" spans="2:13" ht="15" customHeight="1" thickBot="1">
      <c r="B25" s="39"/>
      <c r="C25" s="41"/>
      <c r="D25" s="24"/>
      <c r="E25" s="42"/>
      <c r="F25" s="41"/>
      <c r="G25" s="41"/>
      <c r="H25" s="40"/>
      <c r="I25" s="4"/>
      <c r="J25" s="4"/>
    </row>
    <row r="26" spans="2:13" ht="15" customHeight="1">
      <c r="B26" s="34"/>
      <c r="C26" s="2"/>
      <c r="D26" s="6"/>
      <c r="E26" s="37"/>
      <c r="F26" s="2"/>
      <c r="G26" s="2"/>
      <c r="H26" s="35"/>
      <c r="I26" s="4"/>
      <c r="J26" s="4"/>
    </row>
    <row r="27" spans="2:13" ht="15" customHeight="1">
      <c r="B27" s="34"/>
      <c r="C27" s="1" t="s">
        <v>48</v>
      </c>
      <c r="D27" s="6"/>
      <c r="E27" s="37"/>
      <c r="F27" s="2"/>
      <c r="G27" s="2"/>
      <c r="H27" s="35"/>
      <c r="I27" s="4"/>
      <c r="J27" s="4"/>
    </row>
    <row r="28" spans="2:13" ht="15" customHeight="1">
      <c r="B28" s="34"/>
      <c r="C28" s="1"/>
      <c r="D28" s="6"/>
      <c r="E28" s="37"/>
      <c r="F28" s="2"/>
      <c r="G28" s="2"/>
      <c r="H28" s="35"/>
      <c r="I28" s="4"/>
      <c r="J28" s="4"/>
    </row>
    <row r="29" spans="2:13" ht="15" customHeight="1">
      <c r="B29" s="34"/>
      <c r="C29" s="7" t="s">
        <v>46</v>
      </c>
      <c r="D29" s="76"/>
      <c r="E29" s="76" t="s">
        <v>4</v>
      </c>
      <c r="F29" s="76" t="s">
        <v>5</v>
      </c>
      <c r="G29" s="76" t="s">
        <v>0</v>
      </c>
      <c r="H29" s="35"/>
      <c r="I29" s="4"/>
      <c r="J29" s="4"/>
    </row>
    <row r="30" spans="2:13" ht="15" customHeight="1">
      <c r="B30" s="34"/>
      <c r="C30" s="2" t="s">
        <v>26</v>
      </c>
      <c r="D30" s="6"/>
      <c r="E30" s="72">
        <v>0.15</v>
      </c>
      <c r="F30" s="2" t="s">
        <v>6</v>
      </c>
      <c r="G30" s="2" t="s">
        <v>1</v>
      </c>
      <c r="H30" s="35"/>
      <c r="I30" s="4"/>
      <c r="J30" s="4"/>
    </row>
    <row r="31" spans="2:13" ht="15" customHeight="1">
      <c r="B31" s="34"/>
      <c r="C31" s="2" t="s">
        <v>27</v>
      </c>
      <c r="D31" s="6"/>
      <c r="E31" s="72">
        <v>0.15</v>
      </c>
      <c r="F31" s="2" t="s">
        <v>6</v>
      </c>
      <c r="G31" s="2" t="s">
        <v>1</v>
      </c>
      <c r="H31" s="35"/>
      <c r="I31" s="4"/>
      <c r="J31" s="4"/>
    </row>
    <row r="32" spans="2:13" ht="15" customHeight="1">
      <c r="B32" s="34"/>
      <c r="C32" s="2" t="s">
        <v>28</v>
      </c>
      <c r="D32" s="6"/>
      <c r="E32" s="72">
        <v>0.6</v>
      </c>
      <c r="F32" s="2" t="s">
        <v>6</v>
      </c>
      <c r="G32" s="2" t="s">
        <v>1</v>
      </c>
      <c r="H32" s="35"/>
      <c r="I32" s="4"/>
      <c r="J32" s="4"/>
    </row>
    <row r="33" spans="2:11" ht="15" customHeight="1">
      <c r="B33" s="77"/>
      <c r="C33" s="2" t="s">
        <v>29</v>
      </c>
      <c r="D33" s="6"/>
      <c r="E33" s="36">
        <v>46.01</v>
      </c>
      <c r="F33" s="2" t="s">
        <v>13</v>
      </c>
      <c r="G33" s="2" t="s">
        <v>38</v>
      </c>
      <c r="H33" s="21"/>
      <c r="I33" s="4"/>
      <c r="J33" s="4"/>
    </row>
    <row r="34" spans="2:11" ht="15" customHeight="1">
      <c r="B34" s="77"/>
      <c r="C34" s="2" t="s">
        <v>30</v>
      </c>
      <c r="D34" s="6"/>
      <c r="E34" s="36">
        <v>16.04</v>
      </c>
      <c r="F34" s="2" t="s">
        <v>13</v>
      </c>
      <c r="G34" s="2" t="s">
        <v>64</v>
      </c>
      <c r="H34" s="21"/>
      <c r="I34" s="4"/>
      <c r="J34" s="4"/>
    </row>
    <row r="35" spans="2:11" ht="15" customHeight="1">
      <c r="B35" s="78"/>
      <c r="C35" s="2" t="s">
        <v>31</v>
      </c>
      <c r="D35" s="6"/>
      <c r="E35" s="36">
        <v>28.01</v>
      </c>
      <c r="F35" s="2" t="s">
        <v>13</v>
      </c>
      <c r="G35" s="2" t="s">
        <v>33</v>
      </c>
      <c r="H35" s="20"/>
      <c r="I35" s="2"/>
      <c r="J35" s="6"/>
    </row>
    <row r="36" spans="2:11" ht="15" customHeight="1">
      <c r="B36" s="78"/>
      <c r="C36" s="2" t="s">
        <v>32</v>
      </c>
      <c r="D36" s="6"/>
      <c r="E36" s="36">
        <v>64.069999999999993</v>
      </c>
      <c r="F36" s="2" t="s">
        <v>13</v>
      </c>
      <c r="G36" s="2" t="s">
        <v>40</v>
      </c>
      <c r="H36" s="20"/>
      <c r="J36" s="6"/>
    </row>
    <row r="37" spans="2:11" ht="15" customHeight="1">
      <c r="B37" s="78"/>
      <c r="C37" s="2" t="s">
        <v>23</v>
      </c>
      <c r="D37" s="6"/>
      <c r="E37" s="15">
        <v>8608</v>
      </c>
      <c r="F37" s="2" t="s">
        <v>9</v>
      </c>
      <c r="G37" s="2" t="s">
        <v>45</v>
      </c>
      <c r="H37" s="19"/>
      <c r="J37" s="6"/>
    </row>
    <row r="38" spans="2:11" ht="15" customHeight="1">
      <c r="B38" s="78"/>
      <c r="C38" s="2" t="s">
        <v>42</v>
      </c>
      <c r="D38" s="6"/>
      <c r="E38" s="16">
        <v>379.7</v>
      </c>
      <c r="F38" s="2" t="s">
        <v>43</v>
      </c>
      <c r="G38" s="2" t="s">
        <v>44</v>
      </c>
      <c r="H38" s="19"/>
      <c r="J38" s="6"/>
    </row>
    <row r="39" spans="2:11" ht="15" customHeight="1" thickBot="1">
      <c r="B39" s="79"/>
      <c r="C39" s="24"/>
      <c r="D39" s="24"/>
      <c r="E39" s="24"/>
      <c r="F39" s="24"/>
      <c r="G39" s="24"/>
      <c r="H39" s="43"/>
      <c r="J39" s="6"/>
    </row>
    <row r="40" spans="2:11" ht="15" customHeight="1">
      <c r="B40" s="78"/>
      <c r="C40" s="6"/>
      <c r="D40" s="6"/>
      <c r="H40" s="19"/>
      <c r="J40" s="6"/>
    </row>
    <row r="41" spans="2:11" ht="15" customHeight="1">
      <c r="B41" s="78"/>
      <c r="C41" s="80" t="s">
        <v>49</v>
      </c>
      <c r="D41" s="6"/>
      <c r="H41" s="19"/>
      <c r="J41" s="6"/>
      <c r="K41" s="8"/>
    </row>
    <row r="42" spans="2:11" ht="15" customHeight="1">
      <c r="B42" s="78"/>
      <c r="C42" s="6"/>
      <c r="D42" s="6"/>
      <c r="H42" s="19"/>
      <c r="J42" s="6"/>
      <c r="K42" s="8"/>
    </row>
    <row r="43" spans="2:11" ht="15" customHeight="1">
      <c r="B43" s="78"/>
      <c r="C43" s="7" t="s">
        <v>46</v>
      </c>
      <c r="D43" s="76"/>
      <c r="E43" s="76" t="s">
        <v>4</v>
      </c>
      <c r="F43" s="76" t="s">
        <v>5</v>
      </c>
      <c r="G43" s="76" t="s">
        <v>0</v>
      </c>
      <c r="H43" s="19"/>
      <c r="J43" s="6"/>
    </row>
    <row r="44" spans="2:11" ht="15" customHeight="1">
      <c r="B44" s="78"/>
      <c r="C44" s="2" t="s">
        <v>51</v>
      </c>
      <c r="D44" s="6"/>
      <c r="E44" s="17">
        <f>E14*E15/10^6</f>
        <v>1.536</v>
      </c>
      <c r="F44" s="2" t="s">
        <v>2</v>
      </c>
      <c r="G44" s="2" t="s">
        <v>50</v>
      </c>
      <c r="H44" s="21"/>
      <c r="J44" s="6"/>
    </row>
    <row r="45" spans="2:11" ht="15" customHeight="1">
      <c r="B45" s="78"/>
      <c r="C45" s="2" t="s">
        <v>72</v>
      </c>
      <c r="D45" s="6"/>
      <c r="E45" s="17">
        <f>E44*E16</f>
        <v>36.864000000000004</v>
      </c>
      <c r="F45" s="2" t="s">
        <v>73</v>
      </c>
      <c r="G45" s="2" t="s">
        <v>50</v>
      </c>
      <c r="H45" s="21"/>
      <c r="J45" s="6"/>
    </row>
    <row r="46" spans="2:11" ht="15" customHeight="1">
      <c r="B46" s="78"/>
      <c r="C46" s="2" t="s">
        <v>74</v>
      </c>
      <c r="D46" s="6"/>
      <c r="E46" s="52">
        <f>E44*E17</f>
        <v>13455.36</v>
      </c>
      <c r="F46" s="2" t="s">
        <v>75</v>
      </c>
      <c r="G46" s="2" t="s">
        <v>50</v>
      </c>
      <c r="H46" s="21"/>
      <c r="J46" s="6"/>
    </row>
    <row r="47" spans="2:11" ht="15" customHeight="1">
      <c r="B47" s="78"/>
      <c r="C47" s="2" t="s">
        <v>68</v>
      </c>
      <c r="D47" s="6"/>
      <c r="E47" s="50">
        <f>E37*E44*E16</f>
        <v>317325.31200000003</v>
      </c>
      <c r="F47" s="2" t="s">
        <v>52</v>
      </c>
      <c r="G47" s="2" t="s">
        <v>50</v>
      </c>
      <c r="H47" s="21"/>
      <c r="J47" s="6"/>
    </row>
    <row r="48" spans="2:11" ht="15" customHeight="1">
      <c r="B48" s="78"/>
      <c r="C48" s="2" t="s">
        <v>69</v>
      </c>
      <c r="D48" s="6"/>
      <c r="E48" s="50">
        <f>E47*(20.9/(20.9-15))</f>
        <v>1124084.5797966106</v>
      </c>
      <c r="F48" s="2" t="s">
        <v>52</v>
      </c>
      <c r="G48" s="2" t="s">
        <v>50</v>
      </c>
      <c r="H48" s="21"/>
      <c r="J48" s="6"/>
    </row>
    <row r="49" spans="2:13" ht="15" customHeight="1">
      <c r="B49" s="78"/>
      <c r="C49" s="2" t="s">
        <v>70</v>
      </c>
      <c r="D49" s="6"/>
      <c r="E49" s="50">
        <f>E37*E44*E17</f>
        <v>115823738.88000001</v>
      </c>
      <c r="F49" s="2" t="s">
        <v>67</v>
      </c>
      <c r="G49" s="2" t="s">
        <v>50</v>
      </c>
      <c r="H49" s="21"/>
      <c r="J49" s="6"/>
      <c r="K49" s="8"/>
      <c r="L49" s="4"/>
      <c r="M49" s="5"/>
    </row>
    <row r="50" spans="2:13" ht="15" customHeight="1">
      <c r="B50" s="78"/>
      <c r="C50" s="2" t="s">
        <v>71</v>
      </c>
      <c r="D50" s="6"/>
      <c r="E50" s="50">
        <f>E49*(20.9/(20.9-15))</f>
        <v>410290871.62576282</v>
      </c>
      <c r="F50" s="2" t="s">
        <v>67</v>
      </c>
      <c r="G50" s="2" t="s">
        <v>50</v>
      </c>
      <c r="H50" s="21"/>
      <c r="J50" s="6"/>
      <c r="K50" s="12"/>
      <c r="L50" s="4"/>
      <c r="M50" s="5"/>
    </row>
    <row r="51" spans="2:13" ht="15" customHeight="1" thickBot="1">
      <c r="B51" s="79"/>
      <c r="C51" s="24"/>
      <c r="D51" s="24"/>
      <c r="E51" s="24"/>
      <c r="F51" s="24"/>
      <c r="G51" s="24"/>
      <c r="H51" s="43"/>
      <c r="J51" s="6"/>
      <c r="K51" s="12"/>
      <c r="L51" s="4"/>
      <c r="M51" s="5"/>
    </row>
    <row r="52" spans="2:13" ht="15" customHeight="1">
      <c r="B52" s="78"/>
      <c r="C52" s="6"/>
      <c r="D52" s="6"/>
      <c r="H52" s="19"/>
      <c r="J52" s="6"/>
      <c r="K52" s="12"/>
      <c r="L52" s="4"/>
      <c r="M52" s="5"/>
    </row>
    <row r="53" spans="2:13" ht="15" customHeight="1">
      <c r="B53" s="78"/>
      <c r="C53" s="1" t="s">
        <v>63</v>
      </c>
      <c r="D53" s="7"/>
      <c r="E53" s="7"/>
      <c r="F53" s="7"/>
      <c r="G53" s="7"/>
      <c r="H53" s="20"/>
      <c r="J53" s="6"/>
      <c r="K53" s="12"/>
      <c r="L53" s="4"/>
      <c r="M53" s="5"/>
    </row>
    <row r="54" spans="2:13" ht="15" customHeight="1">
      <c r="B54" s="78"/>
      <c r="C54" s="7"/>
      <c r="D54" s="7"/>
      <c r="E54" s="7"/>
      <c r="F54" s="7"/>
      <c r="G54" s="7"/>
      <c r="H54" s="20"/>
      <c r="J54" s="6"/>
      <c r="K54" s="12"/>
    </row>
    <row r="55" spans="2:13" ht="15" customHeight="1" thickBot="1">
      <c r="B55" s="78"/>
      <c r="C55" s="44" t="s">
        <v>57</v>
      </c>
      <c r="D55" s="44" t="s">
        <v>53</v>
      </c>
      <c r="E55" s="44" t="s">
        <v>58</v>
      </c>
      <c r="F55" s="7"/>
      <c r="G55" s="7"/>
      <c r="H55" s="20"/>
      <c r="J55" s="6"/>
    </row>
    <row r="56" spans="2:13" ht="15" customHeight="1" thickTop="1">
      <c r="B56" s="78"/>
      <c r="C56" s="47" t="s">
        <v>59</v>
      </c>
      <c r="D56" s="48">
        <f>E30*E14*E16/453.6</f>
        <v>1.2698412698412698</v>
      </c>
      <c r="E56" s="61">
        <f>E30*E14*E17/453.6/2000</f>
        <v>0.23174603174603176</v>
      </c>
      <c r="F56" s="7"/>
      <c r="G56" s="7"/>
      <c r="H56" s="20"/>
      <c r="J56" s="6"/>
    </row>
    <row r="57" spans="2:13" ht="15" customHeight="1">
      <c r="B57" s="78"/>
      <c r="C57" s="45" t="s">
        <v>12</v>
      </c>
      <c r="D57" s="49">
        <f>E31*E14*E16/453.6</f>
        <v>1.2698412698412698</v>
      </c>
      <c r="E57" s="62">
        <f>E31*E14*E17/453.6/2000</f>
        <v>0.23174603174603176</v>
      </c>
      <c r="F57" s="7"/>
      <c r="G57" s="7"/>
      <c r="H57" s="20"/>
      <c r="J57" s="6"/>
    </row>
    <row r="58" spans="2:13" ht="15" customHeight="1">
      <c r="B58" s="78"/>
      <c r="C58" s="45" t="s">
        <v>11</v>
      </c>
      <c r="D58" s="49">
        <f>E32*E14*E16/453.6</f>
        <v>5.0793650793650791</v>
      </c>
      <c r="E58" s="62">
        <f>E32*E14*E17/453.6/2000</f>
        <v>0.92698412698412702</v>
      </c>
      <c r="F58" s="7"/>
      <c r="G58" s="7"/>
      <c r="H58" s="20"/>
      <c r="J58" s="6"/>
    </row>
    <row r="59" spans="2:13" ht="15" customHeight="1">
      <c r="B59" s="78"/>
      <c r="C59" s="46" t="s">
        <v>60</v>
      </c>
      <c r="D59" s="49">
        <f>E45/E24*E23*E36/E38</f>
        <v>0.47393335189435271</v>
      </c>
      <c r="E59" s="62">
        <f>E46/E24*E23*E36/E38/2000</f>
        <v>8.6492836720719363E-2</v>
      </c>
      <c r="F59" s="7"/>
      <c r="G59" s="7"/>
      <c r="H59" s="20"/>
      <c r="J59" s="6"/>
    </row>
    <row r="60" spans="2:13" ht="15" customHeight="1">
      <c r="B60" s="78"/>
      <c r="C60" s="45" t="s">
        <v>14</v>
      </c>
      <c r="D60" s="49">
        <f>IF(E12="r",IF(E13=4,L17*E45,"FALSE"),IF(E12="l",IF(E13=4,L16*E45,IF(E13=2,L15*E45,"FALSE"))))</f>
        <v>0.7155302400000001</v>
      </c>
      <c r="E60" s="62">
        <f>IF(E12="r",IF(E13=4,L17*E46/2000,"FALSE"),IF(E12="l",IF(E13=4,L16*E46/2000,IF(E13=2,L15*E46/2000,"FALSE"))))</f>
        <v>0.13058426880000001</v>
      </c>
      <c r="F60" s="7"/>
      <c r="G60" s="7"/>
      <c r="H60" s="20"/>
      <c r="J60" s="6"/>
    </row>
    <row r="61" spans="2:13" ht="15" customHeight="1">
      <c r="B61" s="78"/>
      <c r="C61" s="45" t="s">
        <v>61</v>
      </c>
      <c r="D61" s="49">
        <f>IF(E12="r",IF(E13=4,L17*E45,"FALSE"),IF(E12="l",IF(E13=4,L16*E45,IF(E13=2,L15*E45,"FALSE"))))</f>
        <v>0.7155302400000001</v>
      </c>
      <c r="E61" s="62">
        <f>IF(E12="r",IF(E13=4,L17*E46/2000,"FALSE"),IF(E12="l",IF(E13=4,L16*E46/2000,IF(E13=2,L15*E46/2000,"FALSE"))))</f>
        <v>0.13058426880000001</v>
      </c>
      <c r="F61" s="7"/>
      <c r="G61" s="7"/>
      <c r="H61" s="20"/>
      <c r="J61" s="6"/>
    </row>
    <row r="62" spans="2:13" ht="15" customHeight="1">
      <c r="B62" s="78"/>
      <c r="C62" s="45" t="s">
        <v>62</v>
      </c>
      <c r="D62" s="49">
        <f>IF(E12="r",IF(E13=4,L17*E45,"FALSE"),IF(E12="l",IF(E13=4,L16*E45,IF(E13=2,L15*E45,"FALSE"))))</f>
        <v>0.7155302400000001</v>
      </c>
      <c r="E62" s="62">
        <f>IF(E12="r",IF(E13=4,L17*E46/2000,"FALSE"),IF(E12="l",IF(E13=4,L16*E46/2000,IF(E13=2,L15*E46/2000,"FALSE"))))</f>
        <v>0.13058426880000001</v>
      </c>
      <c r="F62" s="7"/>
      <c r="G62" s="7"/>
      <c r="H62" s="20"/>
      <c r="J62" s="6"/>
    </row>
    <row r="63" spans="2:13" ht="15" customHeight="1">
      <c r="B63" s="81"/>
      <c r="C63" s="18"/>
      <c r="D63" s="18"/>
      <c r="E63" s="13"/>
      <c r="F63" s="13"/>
      <c r="G63" s="13"/>
      <c r="H63" s="22"/>
    </row>
    <row r="64" spans="2:13" ht="15" customHeight="1" thickBot="1">
      <c r="B64" s="82"/>
      <c r="C64" s="59" t="s">
        <v>78</v>
      </c>
      <c r="D64" s="23"/>
      <c r="E64" s="24"/>
      <c r="F64" s="24"/>
      <c r="G64" s="60" t="s">
        <v>79</v>
      </c>
      <c r="H64" s="25"/>
    </row>
    <row r="65" spans="3:3" ht="15" customHeight="1">
      <c r="C65" s="14"/>
    </row>
    <row r="66" spans="3:3" ht="15" customHeight="1"/>
    <row r="67" spans="3:3" ht="15" customHeight="1"/>
    <row r="68" spans="3:3" ht="15" customHeight="1"/>
    <row r="69" spans="3:3" ht="15" customHeight="1"/>
    <row r="70" spans="3:3" ht="15" customHeight="1"/>
    <row r="71" spans="3:3" ht="15" customHeight="1"/>
    <row r="72" spans="3:3" ht="15" customHeight="1"/>
    <row r="73" spans="3:3" ht="15" customHeight="1"/>
  </sheetData>
  <sheetProtection selectLockedCells="1"/>
  <mergeCells count="3">
    <mergeCell ref="B2:H2"/>
    <mergeCell ref="K4:M4"/>
    <mergeCell ref="K13:M13"/>
  </mergeCells>
  <printOptions gridLinesSet="0"/>
  <pageMargins left="0.25" right="0.25" top="0.75" bottom="0.75" header="0.3" footer="0.3"/>
  <pageSetup scale="72" orientation="landscape" r:id="rId1"/>
  <headerFooter alignWithMargins="0">
    <oddHeader>&amp;A</oddHeader>
    <oddFooter>Page &amp;P</oddFooter>
  </headerFooter>
  <ignoredErrors>
    <ignoredError sqref="E49" formula="1"/>
    <ignoredError sqref="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SPICE PPMV Basis</vt:lpstr>
      <vt:lpstr>SPICE Gram Per Bhp-Hr Basis</vt:lpstr>
    </vt:vector>
  </TitlesOfParts>
  <Manager>Mike Goldman</Manager>
  <Company>Santa Barbara County 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Engine Permit Calculations</dc:title>
  <dc:subject>ATC 11084 Simmax Cogen</dc:subject>
  <dc:creator>Michael  F. Goldman</dc:creator>
  <cp:keywords>calculations, IC Engines</cp:keywords>
  <dc:description>Version 2.0b   (10/7/2002)_x000d_
_x000d_
Major revision from 1998 SWS original_x000d_
See also identical template (ver 2.0a) for all daily and annual emission scenarios only.</dc:description>
  <cp:lastModifiedBy>Kevin M. Brown</cp:lastModifiedBy>
  <cp:lastPrinted>2008-07-18T16:26:24Z</cp:lastPrinted>
  <dcterms:created xsi:type="dcterms:W3CDTF">1998-04-06T23:57:05Z</dcterms:created>
  <dcterms:modified xsi:type="dcterms:W3CDTF">2017-06-14T17:35:53Z</dcterms:modified>
  <cp:category>calculations, IC Engines</cp:category>
</cp:coreProperties>
</file>