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60630949-STM1\500_Deliverables\501_ATEIR HRA\2018 ATEIR\App C - Emissions\"/>
    </mc:Choice>
  </mc:AlternateContent>
  <xr:revisionPtr revIDLastSave="0" documentId="13_ncr:1_{8275D90F-BE07-4CB5-901F-1B59DF8CA71F}" xr6:coauthVersionLast="45" xr6:coauthVersionMax="45" xr10:uidLastSave="{00000000-0000-0000-0000-000000000000}"/>
  <bookViews>
    <workbookView xWindow="-120" yWindow="-120" windowWidth="29040" windowHeight="17640" activeTab="2" xr2:uid="{179652D2-1C65-45CD-849C-444C9781AC84}"/>
  </bookViews>
  <sheets>
    <sheet name="Landfill Fugitive PTE" sheetId="2" r:id="rId1"/>
    <sheet name="Fugitive TACs from LFG" sheetId="3" r:id="rId2"/>
    <sheet name="VAFB LFG Emissions" sheetId="1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\0" localSheetId="1">#REF!</definedName>
    <definedName name="\0">#REF!</definedName>
    <definedName name="\M" localSheetId="1">#REF!</definedName>
    <definedName name="\M">#REF!</definedName>
    <definedName name="\R">#REF!</definedName>
    <definedName name="\S">#REF!</definedName>
    <definedName name="_____________HHV2">#REF!</definedName>
    <definedName name="_____________MFR1">#REF!</definedName>
    <definedName name="___________HHV2">#REF!</definedName>
    <definedName name="___________MFR1">#REF!</definedName>
    <definedName name="__________HHV2">#REF!</definedName>
    <definedName name="__________MFR1">#REF!</definedName>
    <definedName name="_________HHV2">#REF!</definedName>
    <definedName name="_________MFR1">#REF!</definedName>
    <definedName name="________HHV2">#REF!</definedName>
    <definedName name="________MFR1">#REF!</definedName>
    <definedName name="_______HHV2">#REF!</definedName>
    <definedName name="_______MFR1">#REF!</definedName>
    <definedName name="______HHV2">#REF!</definedName>
    <definedName name="______MFR1">#REF!</definedName>
    <definedName name="_____HHV2">#REF!</definedName>
    <definedName name="_____MFR1">#REF!</definedName>
    <definedName name="____HHV2">#REF!</definedName>
    <definedName name="____MFR1">#REF!</definedName>
    <definedName name="___HHV2">#REF!</definedName>
    <definedName name="___MFR1">#REF!</definedName>
    <definedName name="__123Graph_A" hidden="1">#REF!</definedName>
    <definedName name="__123Graph_B" hidden="1">#REF!</definedName>
    <definedName name="__123Graph_C" hidden="1">#REF!</definedName>
    <definedName name="__123Graph_X" hidden="1">#REF!</definedName>
    <definedName name="__HHV2">#REF!</definedName>
    <definedName name="__MFR1">#REF!</definedName>
    <definedName name="_HHV2">#REF!</definedName>
    <definedName name="_MFR1">#REF!</definedName>
    <definedName name="_MW1">[1]Variables!$B$9</definedName>
    <definedName name="_S">#REF!</definedName>
    <definedName name="_T">#REF!</definedName>
    <definedName name="_TP1">[1]Variables!$B$10</definedName>
    <definedName name="A.1">'[2]2002 Fee Adjustment'!$B$6</definedName>
    <definedName name="A.1min">'[2]2002 Fee Adjustment'!$C$6</definedName>
    <definedName name="A.2">'[2]2002 Fee Adjustment'!$B$7</definedName>
    <definedName name="A.2max">'[2]2002 Fee Adjustment'!$D$7</definedName>
    <definedName name="A.2min">'[2]2002 Fee Adjustment'!$C$7</definedName>
    <definedName name="A.3">'[2]2002 Fee Adjustment'!$B$8</definedName>
    <definedName name="A.3max">'[2]2002 Fee Adjustment'!$D$8</definedName>
    <definedName name="A.3min">'[2]2002 Fee Adjustment'!$C$8</definedName>
    <definedName name="A.4">'[2]2002 Fee Adjustment'!$B$9</definedName>
    <definedName name="A.4max">'[2]2002 Fee Adjustment'!$D$9</definedName>
    <definedName name="A.4min">'[2]2002 Fee Adjustment'!$C$9</definedName>
    <definedName name="A.5">'[2]2002 Fee Adjustment'!$B$10</definedName>
    <definedName name="A.5max">'[2]2002 Fee Adjustment'!$D$10</definedName>
    <definedName name="A.5min">'[2]2002 Fee Adjustment'!$C$10</definedName>
    <definedName name="A.6">'[2]2002 Fee Adjustment'!$B$11</definedName>
    <definedName name="A.6max">'[2]2002 Fee Adjustment'!$D$11</definedName>
    <definedName name="A.6min">'[2]2002 Fee Adjustment'!$C$11</definedName>
    <definedName name="A.7">'[2]2002 Fee Adjustment'!$B$12</definedName>
    <definedName name="Annual_Concrete_Production">'[3]Facility Info and EF''s'!$C$14</definedName>
    <definedName name="api">'[4]Input Data'!$B$17</definedName>
    <definedName name="AProd">'[5]Loading Rack'!$D$24</definedName>
    <definedName name="att_no">#REF!</definedName>
    <definedName name="BACT_TH">#REF!</definedName>
    <definedName name="BHP">#REF!</definedName>
    <definedName name="BOILER_HP">#REF!</definedName>
    <definedName name="BOILER_MFG">#REF!</definedName>
    <definedName name="BOILER_MOD">#REF!</definedName>
    <definedName name="BOILER_SER">#REF!</definedName>
    <definedName name="BOILER_TYPE">#REF!</definedName>
    <definedName name="BOILT2">#REF!</definedName>
    <definedName name="bow_ratio">#REF!</definedName>
    <definedName name="BSFC">#REF!</definedName>
    <definedName name="BSFC_Lean">#REF!</definedName>
    <definedName name="BSFC_Rich">#REF!</definedName>
    <definedName name="BSFC100">#REF!</definedName>
    <definedName name="BSFC50">#REF!</definedName>
    <definedName name="BURNER_MFG">#REF!</definedName>
    <definedName name="BURNER_MOD">#REF!</definedName>
    <definedName name="BURNER_TYPE">#REF!</definedName>
    <definedName name="BURNT2">#REF!</definedName>
    <definedName name="Cap">'[5]Loading Rack'!$D$22</definedName>
    <definedName name="CARBTOCHeader">[6]SpecProf!$B$4:$I$4</definedName>
    <definedName name="CARBTOCProfile">[6]SpecProf!$B$4:$I$64</definedName>
    <definedName name="cargo_tank">#REF!</definedName>
    <definedName name="cc_eff">[1]Variables!$B$14</definedName>
    <definedName name="CLASS">#REF!</definedName>
    <definedName name="ClosureCalcYes">'[7]USER INPUTS'!$D$7</definedName>
    <definedName name="ClosureYear">'[7]USER INPUTS'!$D$6</definedName>
    <definedName name="COEF">#REF!</definedName>
    <definedName name="COEFI">[8]C!$E$20</definedName>
    <definedName name="Company">'[4]Input Data'!$B$3</definedName>
    <definedName name="ConF1">[9]Variables!$D$40</definedName>
    <definedName name="ConF2">[9]Variables!$D$41</definedName>
    <definedName name="ConF3">#REF!</definedName>
    <definedName name="COYEAR">[10]ICE!$J$65</definedName>
    <definedName name="CPP_P">[1]Variables!$B$12</definedName>
    <definedName name="CPP_R">#REF!</definedName>
    <definedName name="CPP_R2">#REF!</definedName>
    <definedName name="d2_den">'[11]Do not print - Variables'!$C$20</definedName>
    <definedName name="D2_Density">#REF!</definedName>
    <definedName name="D2_PM_Ratio">#REF!</definedName>
    <definedName name="D2_ROC_Ratio">#REF!</definedName>
    <definedName name="Daily_Concrete_Production">'[3]Facility Info and EF''s'!$C$13</definedName>
    <definedName name="DAILY_OP">#REF!</definedName>
    <definedName name="DAILYOP2">#REF!</definedName>
    <definedName name="den_d2">#REF!</definedName>
    <definedName name="density">#REF!</definedName>
    <definedName name="Distance">'[12]Fuel Use Limits'!#REF!</definedName>
    <definedName name="DProd">'[5]Loading Rack'!$D$23</definedName>
    <definedName name="EC_Crew_hp">#REF!</definedName>
    <definedName name="EC_Sup_hp">#REF!</definedName>
    <definedName name="EFACTOR1">#REF!</definedName>
    <definedName name="EFACTOR2">#REF!</definedName>
    <definedName name="EFACTOR3">#REF!</definedName>
    <definedName name="EFACTOR4">#REF!</definedName>
    <definedName name="EFACTOR5">#REF!</definedName>
    <definedName name="eff">'[5]Loading Rack'!$D$25</definedName>
    <definedName name="EFUN2">#REF!</definedName>
    <definedName name="EFUNITS">#REF!</definedName>
    <definedName name="EngineType">#REF!</definedName>
    <definedName name="EngineTypes">'[13]SPICE PPMV Basis'!$K$6:$K$8</definedName>
    <definedName name="EPATier">#REF!</definedName>
    <definedName name="ERRMSG">#REF!</definedName>
    <definedName name="ERROR">#REF!</definedName>
    <definedName name="EXIT">#REF!</definedName>
    <definedName name="FACILITY">#REF!</definedName>
    <definedName name="Facility_Name">'[3]Facility Info and EF''s'!$A$3</definedName>
    <definedName name="FCF">#REF!</definedName>
    <definedName name="FCF_D2">#REF!</definedName>
    <definedName name="FD_D2">#REF!</definedName>
    <definedName name="FeeRate">#REF!</definedName>
    <definedName name="FHCday">'[14]FHC CALC KVB'!$D$59</definedName>
    <definedName name="FHCyear">'[14]FHC CALC KVB'!$E$59</definedName>
    <definedName name="FILE">#REF!</definedName>
    <definedName name="FIRETY2">#REF!</definedName>
    <definedName name="FIRETYPE">#REF!</definedName>
    <definedName name="FNEI_PM_Daily">#REF!</definedName>
    <definedName name="FNEI_PM_Yearly">#REF!</definedName>
    <definedName name="FNEI_PM10_Daily">#REF!</definedName>
    <definedName name="FNEI_PM10_Yearly">#REF!</definedName>
    <definedName name="FOCF">#REF!</definedName>
    <definedName name="FUEL">#REF!</definedName>
    <definedName name="FUELHR">#REF!</definedName>
    <definedName name="FUELSP1">#REF!</definedName>
    <definedName name="FUELSP2">#REF!</definedName>
    <definedName name="FUELSP3">#REF!</definedName>
    <definedName name="FUELSP4">#REF!</definedName>
    <definedName name="FUELSP5">#REF!</definedName>
    <definedName name="FUELT2">#REF!</definedName>
    <definedName name="FuelType">#REF!</definedName>
    <definedName name="FUELYR">#REF!</definedName>
    <definedName name="GC">#REF!</definedName>
    <definedName name="GPP">#REF!</definedName>
    <definedName name="H2S">[15]Variables!$B$10</definedName>
    <definedName name="H2S2">[15]Variables!$B$11</definedName>
    <definedName name="HHV">#REF!</definedName>
    <definedName name="HHV_D2">[1]Variables!$B$11</definedName>
    <definedName name="HHVD2">'[11]Do not print - Variables'!$C$12</definedName>
    <definedName name="HHVPro">[16]Variables!$C$6</definedName>
    <definedName name="HHVU1">#REF!</definedName>
    <definedName name="HHVUNIT">#REF!</definedName>
    <definedName name="HLPD">'[5]Loading Rack'!$G$29</definedName>
    <definedName name="HLPY">'[5]Loading Rack'!$G$30</definedName>
    <definedName name="Instrument_Counts">#REF!</definedName>
    <definedName name="LbPerKg">2.20462262184878</definedName>
    <definedName name="LbPerTon">2000</definedName>
    <definedName name="Lease">'[4]Input Data'!$B$5</definedName>
    <definedName name="LiquidStreamHeader">'[6]Old Stream Data'!$K$39:$V$39</definedName>
    <definedName name="LiquidStreamHeaderC">'[6]Old Stream Data'!$K$3:$V$3</definedName>
    <definedName name="LiquidStreamPollutant">'[6]Old Stream Data'!$K$39:$K$69</definedName>
    <definedName name="LiquidStreamPollutantC">'[6]Old Stream Data'!$K$3:$K$33</definedName>
    <definedName name="LiquidStreamTable">'[6]Old Stream Data'!$K$39:$V$69</definedName>
    <definedName name="LiquidStreamTableC">'[6]Old Stream Data'!$K$3:$V$33</definedName>
    <definedName name="LL">'[5]Loading Rack'!$G$31</definedName>
    <definedName name="LOAD_FACT">#REF!</definedName>
    <definedName name="LOOKUP">#REF!</definedName>
    <definedName name="MAC">#REF!</definedName>
    <definedName name="MAINMENU">#REF!</definedName>
    <definedName name="MAX_FIRE_RATE">#REF!</definedName>
    <definedName name="MaxFee">#REF!</definedName>
    <definedName name="MEN">#REF!</definedName>
    <definedName name="MENU">#REF!</definedName>
    <definedName name="MESSAGE_CELL">#REF!</definedName>
    <definedName name="Module2.printsheet" localSheetId="1">[17]!Module2.printsheet</definedName>
    <definedName name="Module2.printsheet">[17]!Module2.printsheet</definedName>
    <definedName name="mv">#REF!</definedName>
    <definedName name="MW">'[5]Loading Rack'!$D$18</definedName>
    <definedName name="MW_H2S">#REF!</definedName>
    <definedName name="MW_S">#REF!</definedName>
    <definedName name="N2EF">#REF!</definedName>
    <definedName name="NITWT">#REF!</definedName>
    <definedName name="NOXEF">#REF!</definedName>
    <definedName name="NOxEF_Util_Norm">#REF!</definedName>
    <definedName name="NOXYEAR">[10]ICE!$F$65</definedName>
    <definedName name="NXEF">[8]C!$C$11</definedName>
    <definedName name="NXEFI">[8]C!$C$20</definedName>
    <definedName name="OCS">#REF!</definedName>
    <definedName name="Old_Crew_hp">#REF!</definedName>
    <definedName name="Old_Sup_hp">#REF!</definedName>
    <definedName name="OpenYear">'[7]USER INPUTS'!$D$5</definedName>
    <definedName name="OPHOURS">#REF!</definedName>
    <definedName name="OPHRS">#REF!</definedName>
    <definedName name="OWNER">#REF!</definedName>
    <definedName name="OWNER2">#REF!</definedName>
    <definedName name="PenaltyFeeRate">#REF!</definedName>
    <definedName name="PERM2">#REF!</definedName>
    <definedName name="PERMIT_NO">#REF!</definedName>
    <definedName name="Permit_Number">'[3]Facility Info and EF''s'!$A$2</definedName>
    <definedName name="Plant_Operation">'[3]Facility Info and EF''s'!#REF!</definedName>
    <definedName name="PM_Daily">[3]Emissions!$B$21</definedName>
    <definedName name="PM_Storage_Pile_EF">'[3]Facility Info and EF''s'!$C$56</definedName>
    <definedName name="PM_Truck_Mix_EF">'[3]Facility Info and EF''s'!#REF!</definedName>
    <definedName name="PM_Yearly">[3]Emissions!$C$21</definedName>
    <definedName name="PM10_daily">[3]Emissions!$D$21</definedName>
    <definedName name="PM10_Storage_Pile_EF">'[3]Facility Info and EF''s'!$D$56</definedName>
    <definedName name="PM10_Truck_Mix_EF">'[3]Facility Info and EF''s'!#REF!</definedName>
    <definedName name="PM10_Yearly">[3]Emissions!$E$21</definedName>
    <definedName name="PM10EF">#REF!</definedName>
    <definedName name="PMEFI">[8]C!$G$20</definedName>
    <definedName name="PMYEAR">[10]ICE!$N$65</definedName>
    <definedName name="ppmv_Lean">#REF!</definedName>
    <definedName name="ppmv_Rich">#REF!</definedName>
    <definedName name="ppmvD2">#REF!</definedName>
    <definedName name="print01" localSheetId="1">[18]!print01</definedName>
    <definedName name="print01">[18]!print01</definedName>
    <definedName name="PRINT1">#REF!</definedName>
    <definedName name="print2">#REF!</definedName>
    <definedName name="ProFie">#REF!</definedName>
    <definedName name="PVday">[14]CMPFUG!$I$27</definedName>
    <definedName name="PVyear">[14]CMPFUG!$J$27</definedName>
    <definedName name="Question">#REF!</definedName>
    <definedName name="Radius1">[19]Values!$B$3</definedName>
    <definedName name="Radius2">[19]Values!$B$5</definedName>
    <definedName name="Rate">'[5]Loading Rack'!$D$21</definedName>
    <definedName name="RC_">#REF!</definedName>
    <definedName name="React">'[5]Loading Rack'!$D$26</definedName>
    <definedName name="RECALC">#REF!</definedName>
    <definedName name="Refin">#REF!</definedName>
    <definedName name="RESULTS">#REF!</definedName>
    <definedName name="ROCEF">#REF!</definedName>
    <definedName name="ROCEFI">[8]C!$D$20</definedName>
    <definedName name="ROCYEAR">[10]ICE!$H$65</definedName>
    <definedName name="RSTART">#REF!</definedName>
    <definedName name="Rule342">#REF!</definedName>
    <definedName name="RUN">#REF!</definedName>
    <definedName name="s1m">[20]EmFactor!$H$13</definedName>
    <definedName name="s1n">[20]EmFactor!$I$13</definedName>
    <definedName name="s2m">[20]EmFactor!$H$14</definedName>
    <definedName name="s2n">[20]EmFactor!$I$14</definedName>
    <definedName name="s3m">[20]EmFactor!$H$15</definedName>
    <definedName name="s3n">[20]EmFactor!$I$15</definedName>
    <definedName name="s4m">[20]EmFactor!$H$18</definedName>
    <definedName name="s4mf">[20]EmFactor!$Q$33</definedName>
    <definedName name="s4n">[20]EmFactor!$I$18</definedName>
    <definedName name="s5m">[20]EmFactor!$H$19</definedName>
    <definedName name="s5mf">[20]EmFactor!$Q$34</definedName>
    <definedName name="s5n">[20]EmFactor!$I$19</definedName>
    <definedName name="s6m">[20]EmFactor!$H$20</definedName>
    <definedName name="s6mf">[20]EmFactor!$Q$35</definedName>
    <definedName name="s6n">[20]EmFactor!$I$20</definedName>
    <definedName name="s7m">[20]EmFactor!$H$21</definedName>
    <definedName name="s7mf">[20]EmFactor!$Q$36</definedName>
    <definedName name="s7n">[20]EmFactor!$I$21</definedName>
    <definedName name="SAVE">#REF!</definedName>
    <definedName name="SCREEN">#REF!</definedName>
    <definedName name="SF">'[5]Loading Rack'!$D$17</definedName>
    <definedName name="SO2EF">#REF!</definedName>
    <definedName name="SO3EF">#REF!</definedName>
    <definedName name="SOXEF">[8]C!$F$12</definedName>
    <definedName name="SOXEFI">[8]C!$F$21</definedName>
    <definedName name="SOXYEAR">[10]ICE!$L$65</definedName>
    <definedName name="ST_VRU_EFF">#REF!</definedName>
    <definedName name="Storage_Pile_Area">'[3]Facility Info and EF''s'!$C$10</definedName>
    <definedName name="SUB">#REF!</definedName>
    <definedName name="Submerged_loading_of_a_clean_cargo_tank">#REF!</definedName>
    <definedName name="SULFCON">#REF!</definedName>
    <definedName name="SULFUNIT">#REF!</definedName>
    <definedName name="SULFUR">#REF!</definedName>
    <definedName name="SULFUR2">#REF!</definedName>
    <definedName name="SUNITS">#REF!</definedName>
    <definedName name="T1day">#REF!</definedName>
    <definedName name="T1year">#REF!</definedName>
    <definedName name="T2day">'[14]1000 bbl tank'!$G$64</definedName>
    <definedName name="T2year">'[14]1000 bbl tank'!$H$64</definedName>
    <definedName name="T3day">'[14]302 bbl tank'!$G$64</definedName>
    <definedName name="T3year">'[14]302 bbl tank'!$H$64</definedName>
    <definedName name="T4day">'[14]Test Tank'!$G$64</definedName>
    <definedName name="T4year">'[14]Test Tank'!$H$64</definedName>
    <definedName name="TABLE">#REF!</definedName>
    <definedName name="TDN_eff">#REF!</definedName>
    <definedName name="TEMP">#REF!</definedName>
    <definedName name="TempF">'[5]Loading Rack'!$F$20</definedName>
    <definedName name="TempR">'[5]Loading Rack'!$D$20</definedName>
    <definedName name="THLD">'[5]Loading Rack'!$H$38</definedName>
    <definedName name="THLH">'[5]Loading Rack'!$H$36</definedName>
    <definedName name="TLHA">'[5]Loading Rack'!$H$40</definedName>
    <definedName name="TOP">#REF!</definedName>
    <definedName name="total_S">#REF!</definedName>
    <definedName name="TSPEF">#REF!</definedName>
    <definedName name="TVP">'[5]Loading Rack'!$D$19</definedName>
    <definedName name="Uncont_D2">#REF!</definedName>
    <definedName name="Uncontrolled_NOx">#REF!</definedName>
    <definedName name="UtilityNOx">#REF!</definedName>
    <definedName name="VIEW">#REF!</definedName>
    <definedName name="VRS_EFF">'[4]Input Data'!$B$9</definedName>
    <definedName name="VRU_EFF">#REF!</definedName>
    <definedName name="WasteCapacity">'[7]USER INPUTS'!$D$8</definedName>
    <definedName name="wrn.Form._.R._.Binder." localSheetId="1" hidden="1">{#N/A,#N/A,FALSE,"Checked";#N/A,#N/A,FALSE,"Totals";#N/A,#N/A,FALSE,"Boilers";#N/A,#N/A,FALSE,"CRU";#N/A,#N/A,FALSE,"Towers";#N/A,#N/A,FALSE,"DICE";#N/A,#N/A,FALSE,"Fxroof";#N/A,#N/A,FALSE,"Flares";#N/A,#N/A,FALSE,"Flroof";#N/A,#N/A,FALSE,"Fugitives";#N/A,#N/A,FALSE,"Loading Racks";#N/A,#N/A,FALSE,"NGICE";#N/A,#N/A,FALSE,"SRU";#N/A,#N/A,FALSE,"VES";#N/A,#N/A,FALSE,"Headspace";#N/A,#N/A,FALSE,"GasWtFract";#N/A,#N/A,FALSE,"Wt_fract";#N/A,#N/A,FALSE,"Emission_Factors";#N/A,#N/A,FALSE,"Detected Factors"}</definedName>
    <definedName name="wrn.Form._.R._.Binder." hidden="1">{#N/A,#N/A,FALSE,"Checked";#N/A,#N/A,FALSE,"Totals";#N/A,#N/A,FALSE,"Boilers";#N/A,#N/A,FALSE,"CRU";#N/A,#N/A,FALSE,"Towers";#N/A,#N/A,FALSE,"DICE";#N/A,#N/A,FALSE,"Fxroof";#N/A,#N/A,FALSE,"Flares";#N/A,#N/A,FALSE,"Flroof";#N/A,#N/A,FALSE,"Fugitives";#N/A,#N/A,FALSE,"Loading Racks";#N/A,#N/A,FALSE,"NGICE";#N/A,#N/A,FALSE,"SRU";#N/A,#N/A,FALSE,"VES";#N/A,#N/A,FALSE,"Headspace";#N/A,#N/A,FALSE,"GasWtFract";#N/A,#N/A,FALSE,"Wt_fract";#N/A,#N/A,FALSE,"Emission_Factors";#N/A,#N/A,FALSE,"Detected Factors"}</definedName>
    <definedName name="wrn.Inventory." localSheetId="1" hidden="1">{#N/A,#N/A,FALSE,"Summary";#N/A,#N/A,FALSE,"Painting Summary";#N/A,#N/A,FALSE,"Painting Tank 921";#N/A,#N/A,FALSE,"Painting Tank 561";#N/A,#N/A,FALSE,"Painting Tank 560";#N/A,#N/A,FALSE,"Refrigerants";#N/A,#N/A,FALSE,"Diesel ICE";#N/A,#N/A,FALSE,"Diesel EF";#N/A,#N/A,FALSE,"Natural Gas Combustion";#N/A,#N/A,FALSE,"Nat.Gas-Ext. EF";#N/A,#N/A,FALSE,"Oil-Water Separator";#N/A,#N/A,FALSE,"Fuel Dispensing";#N/A,#N/A,FALSE,"Loading";#N/A,#N/A,FALSE,"Tanks";#N/A,#N/A,FALSE,"Chemicals Throughput";#N/A,#N/A,FALSE,"Fuels Throughput";#N/A,#N/A,FALSE,"Tank Controls";#N/A,#N/A,FALSE,"Degassing";#N/A,#N/A,FALSE,"Fugitives";#N/A,#N/A,FALSE,"Fugitives Fuels and Chemical";#N/A,#N/A,FALSE,"Fugitives Laboratory";#N/A,#N/A,FALSE,"Fugitive Components";#N/A,#N/A,FALSE,"Heavy Components";#N/A,#N/A,FALSE,"Transmix and MAK.GLY";#N/A,#N/A,FALSE,"Oxy_Hydro_CW Speciation";#N/A,#N/A,FALSE,"Speciation";#N/A,#N/A,FALSE,"Headspace"}</definedName>
    <definedName name="wrn.Inventory." hidden="1">{#N/A,#N/A,FALSE,"Summary";#N/A,#N/A,FALSE,"Painting Summary";#N/A,#N/A,FALSE,"Painting Tank 921";#N/A,#N/A,FALSE,"Painting Tank 561";#N/A,#N/A,FALSE,"Painting Tank 560";#N/A,#N/A,FALSE,"Refrigerants";#N/A,#N/A,FALSE,"Diesel ICE";#N/A,#N/A,FALSE,"Diesel EF";#N/A,#N/A,FALSE,"Natural Gas Combustion";#N/A,#N/A,FALSE,"Nat.Gas-Ext. EF";#N/A,#N/A,FALSE,"Oil-Water Separator";#N/A,#N/A,FALSE,"Fuel Dispensing";#N/A,#N/A,FALSE,"Loading";#N/A,#N/A,FALSE,"Tanks";#N/A,#N/A,FALSE,"Chemicals Throughput";#N/A,#N/A,FALSE,"Fuels Throughput";#N/A,#N/A,FALSE,"Tank Controls";#N/A,#N/A,FALSE,"Degassing";#N/A,#N/A,FALSE,"Fugitives";#N/A,#N/A,FALSE,"Fugitives Fuels and Chemical";#N/A,#N/A,FALSE,"Fugitives Laboratory";#N/A,#N/A,FALSE,"Fugitive Components";#N/A,#N/A,FALSE,"Heavy Components";#N/A,#N/A,FALSE,"Transmix and MAK.GLY";#N/A,#N/A,FALSE,"Oxy_Hydro_CW Speciation";#N/A,#N/A,FALSE,"Speciation";#N/A,#N/A,FALSE,"Headspace"}</definedName>
    <definedName name="x" localSheetId="1">[17]!Module2.printsheet</definedName>
    <definedName name="x">[17]!Module2.printsheet</definedName>
    <definedName name="xx">#REF!</definedName>
    <definedName name="xxxx" localSheetId="1">[21]!Module2.printsheet</definedName>
    <definedName name="xxxx">[21]!Module2.printsheet</definedName>
    <definedName name="YEARLY_OP">#REF!</definedName>
    <definedName name="YEAROP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" i="1" l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M8" i="1"/>
  <c r="L8" i="1"/>
  <c r="M15" i="1" l="1"/>
  <c r="M16" i="1"/>
  <c r="M23" i="1"/>
  <c r="M24" i="1"/>
  <c r="M31" i="1"/>
  <c r="M32" i="1"/>
  <c r="M39" i="1"/>
  <c r="M40" i="1"/>
  <c r="M47" i="1"/>
  <c r="M48" i="1"/>
  <c r="M55" i="1"/>
  <c r="M56" i="1"/>
  <c r="M9" i="1"/>
  <c r="M10" i="1"/>
  <c r="M11" i="1"/>
  <c r="M12" i="1"/>
  <c r="M13" i="1"/>
  <c r="M14" i="1"/>
  <c r="M17" i="1"/>
  <c r="M18" i="1"/>
  <c r="M19" i="1"/>
  <c r="M20" i="1"/>
  <c r="M21" i="1"/>
  <c r="M22" i="1"/>
  <c r="M25" i="1"/>
  <c r="M26" i="1"/>
  <c r="M27" i="1"/>
  <c r="M28" i="1"/>
  <c r="M29" i="1"/>
  <c r="M30" i="1"/>
  <c r="M33" i="1"/>
  <c r="M34" i="1"/>
  <c r="M35" i="1"/>
  <c r="M36" i="1"/>
  <c r="M37" i="1"/>
  <c r="M38" i="1"/>
  <c r="M41" i="1"/>
  <c r="M42" i="1"/>
  <c r="M43" i="1"/>
  <c r="M44" i="1"/>
  <c r="M45" i="1"/>
  <c r="M46" i="1"/>
  <c r="M49" i="1"/>
  <c r="M50" i="1"/>
  <c r="M51" i="1"/>
  <c r="M52" i="1"/>
  <c r="M53" i="1"/>
  <c r="M54" i="1"/>
  <c r="M57" i="1"/>
  <c r="D31" i="3"/>
  <c r="B3" i="3" l="1"/>
  <c r="D32" i="3"/>
  <c r="C29" i="2"/>
  <c r="D15" i="2" s="1"/>
  <c r="D20" i="2" s="1"/>
  <c r="D21" i="2" s="1"/>
  <c r="D22" i="2" s="1"/>
  <c r="D24" i="2" s="1"/>
  <c r="D27" i="3" s="1"/>
  <c r="I37" i="1" l="1"/>
  <c r="J37" i="1" s="1"/>
  <c r="J11" i="1" l="1"/>
  <c r="J16" i="1"/>
  <c r="J19" i="1"/>
  <c r="J22" i="1"/>
  <c r="J27" i="1"/>
  <c r="J31" i="1"/>
  <c r="J47" i="1"/>
  <c r="J51" i="1"/>
  <c r="I9" i="1"/>
  <c r="J9" i="1" s="1"/>
  <c r="I10" i="1"/>
  <c r="J10" i="1" s="1"/>
  <c r="I11" i="1"/>
  <c r="I12" i="1"/>
  <c r="J12" i="1" s="1"/>
  <c r="I13" i="1"/>
  <c r="J13" i="1" s="1"/>
  <c r="I14" i="1"/>
  <c r="J14" i="1" s="1"/>
  <c r="I15" i="1"/>
  <c r="J15" i="1" s="1"/>
  <c r="I16" i="1"/>
  <c r="I19" i="1"/>
  <c r="I20" i="1"/>
  <c r="J20" i="1" s="1"/>
  <c r="I22" i="1"/>
  <c r="I23" i="1"/>
  <c r="J23" i="1" s="1"/>
  <c r="I25" i="1"/>
  <c r="J25" i="1" s="1"/>
  <c r="I27" i="1"/>
  <c r="I28" i="1"/>
  <c r="J28" i="1" s="1"/>
  <c r="I29" i="1"/>
  <c r="J29" i="1" s="1"/>
  <c r="I30" i="1"/>
  <c r="J30" i="1" s="1"/>
  <c r="I31" i="1"/>
  <c r="I32" i="1"/>
  <c r="J32" i="1" s="1"/>
  <c r="I33" i="1"/>
  <c r="J33" i="1" s="1"/>
  <c r="I34" i="1"/>
  <c r="J34" i="1" s="1"/>
  <c r="I35" i="1"/>
  <c r="J35" i="1" s="1"/>
  <c r="I36" i="1"/>
  <c r="J36" i="1" s="1"/>
  <c r="I38" i="1"/>
  <c r="J38" i="1" s="1"/>
  <c r="I39" i="1"/>
  <c r="J39" i="1" s="1"/>
  <c r="I40" i="1"/>
  <c r="J40" i="1" s="1"/>
  <c r="I42" i="1"/>
  <c r="J42" i="1" s="1"/>
  <c r="I43" i="1"/>
  <c r="J43" i="1" s="1"/>
  <c r="I44" i="1"/>
  <c r="J44" i="1" s="1"/>
  <c r="I46" i="1"/>
  <c r="J46" i="1" s="1"/>
  <c r="I47" i="1"/>
  <c r="I48" i="1"/>
  <c r="J48" i="1" s="1"/>
  <c r="I51" i="1"/>
  <c r="I52" i="1"/>
  <c r="J52" i="1" s="1"/>
  <c r="I53" i="1"/>
  <c r="J53" i="1" s="1"/>
  <c r="I54" i="1"/>
  <c r="J54" i="1" s="1"/>
  <c r="I56" i="1"/>
  <c r="J56" i="1" s="1"/>
  <c r="I57" i="1"/>
  <c r="J57" i="1" s="1"/>
  <c r="I8" i="1"/>
  <c r="J8" i="1" s="1"/>
</calcChain>
</file>

<file path=xl/sharedStrings.xml><?xml version="1.0" encoding="utf-8"?>
<sst xmlns="http://schemas.openxmlformats.org/spreadsheetml/2006/main" count="164" uniqueCount="149">
  <si>
    <t>Compound</t>
  </si>
  <si>
    <t>CAS
Number</t>
  </si>
  <si>
    <t>Molecular
Weight</t>
  </si>
  <si>
    <t>2009 Tajiguas
Sample</t>
  </si>
  <si>
    <t>2011 Tajiguas
Sample</t>
  </si>
  <si>
    <t>2012 Tajiguas
Sample</t>
  </si>
  <si>
    <t>2013 Tajiguas
Sample</t>
  </si>
  <si>
    <r>
      <t>Selected
Value</t>
    </r>
    <r>
      <rPr>
        <b/>
        <vertAlign val="superscript"/>
        <sz val="10"/>
        <color theme="1"/>
        <rFont val="Arial"/>
        <family val="2"/>
      </rPr>
      <t>b</t>
    </r>
  </si>
  <si>
    <t>1,1,2,2-Tetrachloroethane</t>
  </si>
  <si>
    <t>1,1,2-Trichloroethane</t>
  </si>
  <si>
    <t>1,2-Dibromoethane (Ethylene dibromide)</t>
  </si>
  <si>
    <t>1,2-Dichloroethane (Ethylene dichloride)</t>
  </si>
  <si>
    <t>1,3-Butadiene (Vinyl ethylene)</t>
  </si>
  <si>
    <t>1,4-Dioxane (1,4-Diethylene dioxide)</t>
  </si>
  <si>
    <t>2-Butanone (Methyl ethyl ketone)</t>
  </si>
  <si>
    <t>2-Propanol (Isopropyl alcohol)</t>
  </si>
  <si>
    <t>Acetaldehyde</t>
  </si>
  <si>
    <t>Acrylonitrile</t>
  </si>
  <si>
    <t>Benzyl chloride</t>
  </si>
  <si>
    <t>Bromomethane (Methyl bromide)</t>
  </si>
  <si>
    <t>Carbon disulfide</t>
  </si>
  <si>
    <t>Carbon tetrachloride</t>
  </si>
  <si>
    <t>Chlorobenzene</t>
  </si>
  <si>
    <t>Chloroethane (Ethyl chloride)</t>
  </si>
  <si>
    <t>Dichlorobenzene</t>
  </si>
  <si>
    <t>Dichloromethane (Methylene chloride)</t>
  </si>
  <si>
    <t>Ethylbenzene</t>
  </si>
  <si>
    <t>Formaldehyde</t>
  </si>
  <si>
    <t>Hydrogen sulfide</t>
  </si>
  <si>
    <t>Methyl tert-butyl ether (MTBE)</t>
  </si>
  <si>
    <t>Naphthalene</t>
  </si>
  <si>
    <t>Styrene (Vinylbenzene)</t>
  </si>
  <si>
    <t>Tetrachloroethylene (Perchloroethylene)</t>
  </si>
  <si>
    <t>Trichloroethylene (Trichloroethene)</t>
  </si>
  <si>
    <t>Trichloromethane (Chloroform)</t>
  </si>
  <si>
    <t>Vinyl acetate</t>
  </si>
  <si>
    <t>Vinyl chloride (Chloroethene)</t>
  </si>
  <si>
    <t>Xylenes (o-, m-, p-, mixtures)</t>
  </si>
  <si>
    <r>
      <rPr>
        <vertAlign val="superscript"/>
        <sz val="10"/>
        <rFont val="Arial"/>
        <family val="2"/>
      </rPr>
      <t>a</t>
    </r>
    <r>
      <rPr>
        <sz val="10"/>
        <rFont val="Arial"/>
        <family val="2"/>
      </rPr>
      <t xml:space="preserve"> Values for Tajiguas samples are results from analysis of Tajiguas LFG samples.  Values below detection limits are highlighted.</t>
    </r>
  </si>
  <si>
    <t>AP-42, Table 2.4-2</t>
  </si>
  <si>
    <t>Bromodichloromethane</t>
  </si>
  <si>
    <t>Chlorodifluoromethane</t>
  </si>
  <si>
    <t>Chloromethane</t>
  </si>
  <si>
    <t>Methyl isobutyl ketone</t>
  </si>
  <si>
    <t xml:space="preserve">Methyl mercaptan </t>
  </si>
  <si>
    <t>Mercury</t>
  </si>
  <si>
    <t>Hexane</t>
  </si>
  <si>
    <t>Fluorotrichloromethane</t>
  </si>
  <si>
    <t>Dimethyl sulfide</t>
  </si>
  <si>
    <t>Dichlorodifluoromethane</t>
  </si>
  <si>
    <t>t-1,2-Dichloroethene</t>
  </si>
  <si>
    <t>Carbonyl sulfide</t>
  </si>
  <si>
    <t>Ethyl mercaptan (Ethanethiol)</t>
  </si>
  <si>
    <t>1,2-Dichloropropane (Propylene dichloride)</t>
  </si>
  <si>
    <t>1,1,1-Trichloroethane (Methyl chloroform)</t>
  </si>
  <si>
    <t>1,1-Dichloroethane (Ethylidene dichloride)</t>
  </si>
  <si>
    <t>Selected Value is AP-42 or Tajiguas</t>
  </si>
  <si>
    <r>
      <t>Benzene</t>
    </r>
    <r>
      <rPr>
        <vertAlign val="superscript"/>
        <sz val="10"/>
        <rFont val="Arial"/>
        <family val="2"/>
      </rPr>
      <t>c</t>
    </r>
  </si>
  <si>
    <r>
      <rPr>
        <vertAlign val="superscript"/>
        <sz val="10"/>
        <rFont val="Arial"/>
        <family val="2"/>
      </rPr>
      <t>c</t>
    </r>
    <r>
      <rPr>
        <sz val="10"/>
        <rFont val="Arial"/>
        <family val="2"/>
      </rPr>
      <t xml:space="preserve"> The AP-42 value shown is for co-disposal.</t>
    </r>
  </si>
  <si>
    <r>
      <t>Toluene (Methyl benzene)</t>
    </r>
    <r>
      <rPr>
        <vertAlign val="superscript"/>
        <sz val="10"/>
        <rFont val="Arial"/>
        <family val="2"/>
      </rPr>
      <t>c</t>
    </r>
  </si>
  <si>
    <r>
      <t>Landfill Concentration (ppmv)</t>
    </r>
    <r>
      <rPr>
        <b/>
        <vertAlign val="superscript"/>
        <sz val="10"/>
        <color theme="1"/>
        <rFont val="Arial"/>
        <family val="2"/>
      </rPr>
      <t>a</t>
    </r>
  </si>
  <si>
    <t>1,1-Dichloroethene (Vinylidene chloride)</t>
  </si>
  <si>
    <t>Dichlorofluoromethane</t>
  </si>
  <si>
    <r>
      <rPr>
        <vertAlign val="superscript"/>
        <sz val="10"/>
        <rFont val="Arial"/>
        <family val="2"/>
      </rPr>
      <t>b</t>
    </r>
    <r>
      <rPr>
        <sz val="10"/>
        <rFont val="Arial"/>
        <family val="2"/>
      </rPr>
      <t xml:space="preserve"> Selected value is from AP-42 if compound was listed in draft AP-42 Table 4.2-2.  If compound was not found in draft AP-42 Table 4.2-2, the maximum value measured in Tajiguas samples was selected.</t>
    </r>
  </si>
  <si>
    <t xml:space="preserve">Calculation ID </t>
  </si>
  <si>
    <t>8A</t>
  </si>
  <si>
    <t>Source Type</t>
  </si>
  <si>
    <t>Landfill</t>
  </si>
  <si>
    <t># Units</t>
  </si>
  <si>
    <t>Sub Type</t>
  </si>
  <si>
    <t>Landfill Gas</t>
  </si>
  <si>
    <t>4. Methane concentration assumed to be 50% per Equation (3) from draft October 2008 AP-42 Section 2.4.</t>
  </si>
  <si>
    <t>3.   Mass Conversion from Mg to ton=</t>
  </si>
  <si>
    <t>2.   Calculated using current waste in place (965,181 tons) from VAFB's "2H18 Compliance Certification and  Verification Reports" and the age of landfill.</t>
  </si>
  <si>
    <t xml:space="preserve">1.   Reference: Draft October 2008 AP-42 Section 2.4 for Municipal Solid Waste Landfills </t>
  </si>
  <si>
    <t>Notes:</t>
  </si>
  <si>
    <t>scf LFG/yr</t>
  </si>
  <si>
    <r>
      <t>Q</t>
    </r>
    <r>
      <rPr>
        <vertAlign val="subscript"/>
        <sz val="11"/>
        <rFont val="Times New Roman"/>
        <family val="1"/>
      </rPr>
      <t>LFG-Emitted</t>
    </r>
  </si>
  <si>
    <t>Fugitive LFG Emissions to Atmosphere</t>
  </si>
  <si>
    <r>
      <t>Q</t>
    </r>
    <r>
      <rPr>
        <vertAlign val="subscript"/>
        <sz val="11"/>
        <rFont val="Times New Roman"/>
        <family val="1"/>
      </rPr>
      <t>LFG-Captured</t>
    </r>
  </si>
  <si>
    <t>Captured LFG Emissions</t>
  </si>
  <si>
    <t>scf/yr</t>
  </si>
  <si>
    <r>
      <t>Q</t>
    </r>
    <r>
      <rPr>
        <vertAlign val="subscript"/>
        <sz val="11"/>
        <rFont val="Times New Roman"/>
        <family val="1"/>
      </rPr>
      <t>LFG-Uncontrolled</t>
    </r>
  </si>
  <si>
    <r>
      <t xml:space="preserve">Uncontrolled LFG volumetric emission rate </t>
    </r>
    <r>
      <rPr>
        <vertAlign val="superscript"/>
        <sz val="11"/>
        <rFont val="Times New Roman"/>
        <family val="1"/>
      </rPr>
      <t>4,5</t>
    </r>
  </si>
  <si>
    <r>
      <t>Q</t>
    </r>
    <r>
      <rPr>
        <vertAlign val="subscript"/>
        <sz val="11"/>
        <rFont val="Times New Roman"/>
        <family val="1"/>
      </rPr>
      <t>CH4</t>
    </r>
    <r>
      <rPr>
        <sz val="11"/>
        <rFont val="Times New Roman"/>
        <family val="1"/>
      </rPr>
      <t xml:space="preserve"> </t>
    </r>
  </si>
  <si>
    <t>Uncontrolled methane volumetric emission rate</t>
  </si>
  <si>
    <r>
      <t>m</t>
    </r>
    <r>
      <rPr>
        <vertAlign val="superscript"/>
        <sz val="11"/>
        <rFont val="Times New Roman"/>
        <family val="1"/>
      </rPr>
      <t>3</t>
    </r>
    <r>
      <rPr>
        <sz val="11"/>
        <rFont val="Times New Roman"/>
        <family val="1"/>
      </rPr>
      <t>/yr</t>
    </r>
  </si>
  <si>
    <t>yrs</t>
  </si>
  <si>
    <t>t</t>
  </si>
  <si>
    <t>Age of landfill</t>
  </si>
  <si>
    <t>c</t>
  </si>
  <si>
    <t>Years since closure</t>
  </si>
  <si>
    <t>1/yr</t>
  </si>
  <si>
    <t>k</t>
  </si>
  <si>
    <r>
      <t xml:space="preserve">Methane generation constant </t>
    </r>
    <r>
      <rPr>
        <vertAlign val="superscript"/>
        <sz val="11"/>
        <rFont val="Times New Roman"/>
        <family val="1"/>
      </rPr>
      <t>1</t>
    </r>
  </si>
  <si>
    <t>Mg/yr</t>
  </si>
  <si>
    <t>R</t>
  </si>
  <si>
    <r>
      <t xml:space="preserve">Average annual acceptance (as of December 31, 2018) </t>
    </r>
    <r>
      <rPr>
        <vertAlign val="superscript"/>
        <sz val="11"/>
        <rFont val="Times New Roman"/>
        <family val="1"/>
      </rPr>
      <t>2</t>
    </r>
  </si>
  <si>
    <r>
      <t>m</t>
    </r>
    <r>
      <rPr>
        <vertAlign val="superscript"/>
        <sz val="11"/>
        <rFont val="Times New Roman"/>
        <family val="1"/>
      </rPr>
      <t>3</t>
    </r>
    <r>
      <rPr>
        <sz val="11"/>
        <rFont val="Times New Roman"/>
        <family val="1"/>
      </rPr>
      <t>/Mg</t>
    </r>
  </si>
  <si>
    <r>
      <t>L</t>
    </r>
    <r>
      <rPr>
        <vertAlign val="subscript"/>
        <sz val="11"/>
        <rFont val="Times New Roman"/>
        <family val="1"/>
      </rPr>
      <t>o</t>
    </r>
  </si>
  <si>
    <r>
      <t xml:space="preserve">Refuse methane generation potential </t>
    </r>
    <r>
      <rPr>
        <vertAlign val="superscript"/>
        <sz val="11"/>
        <rFont val="Times New Roman"/>
        <family val="1"/>
      </rPr>
      <t>1</t>
    </r>
    <r>
      <rPr>
        <sz val="11"/>
        <rFont val="Times New Roman"/>
        <family val="1"/>
      </rPr>
      <t xml:space="preserve"> </t>
    </r>
  </si>
  <si>
    <t xml:space="preserve">Units </t>
  </si>
  <si>
    <t>Value</t>
  </si>
  <si>
    <t>Variable</t>
  </si>
  <si>
    <t>Name</t>
  </si>
  <si>
    <r>
      <t>Q</t>
    </r>
    <r>
      <rPr>
        <vertAlign val="subscript"/>
        <sz val="11"/>
        <rFont val="Times New Roman"/>
        <family val="1"/>
      </rPr>
      <t>P</t>
    </r>
    <r>
      <rPr>
        <sz val="11"/>
        <rFont val="Times New Roman"/>
        <family val="1"/>
      </rPr>
      <t xml:space="preserve"> = Q</t>
    </r>
    <r>
      <rPr>
        <vertAlign val="subscript"/>
        <sz val="11"/>
        <rFont val="Times New Roman"/>
        <family val="1"/>
      </rPr>
      <t>CH4</t>
    </r>
    <r>
      <rPr>
        <sz val="11"/>
        <rFont val="Times New Roman"/>
        <family val="1"/>
      </rPr>
      <t>/(Weight Fraction CH</t>
    </r>
    <r>
      <rPr>
        <vertAlign val="subscript"/>
        <sz val="11"/>
        <rFont val="Times New Roman"/>
        <family val="1"/>
      </rPr>
      <t>4</t>
    </r>
    <r>
      <rPr>
        <sz val="11"/>
        <rFont val="Times New Roman"/>
        <family val="1"/>
      </rPr>
      <t xml:space="preserve"> in LFG) * C</t>
    </r>
    <r>
      <rPr>
        <vertAlign val="subscript"/>
        <sz val="11"/>
        <rFont val="Times New Roman"/>
        <family val="1"/>
      </rPr>
      <t>P</t>
    </r>
    <r>
      <rPr>
        <sz val="11"/>
        <rFont val="Times New Roman"/>
        <family val="1"/>
      </rPr>
      <t>/10</t>
    </r>
    <r>
      <rPr>
        <vertAlign val="superscript"/>
        <sz val="10"/>
        <rFont val="Times New Roman"/>
        <family val="1"/>
      </rPr>
      <t>6</t>
    </r>
    <r>
      <rPr>
        <sz val="11"/>
        <rFont val="Times New Roman"/>
        <family val="1"/>
      </rPr>
      <t xml:space="preserve"> </t>
    </r>
  </si>
  <si>
    <r>
      <t>Q</t>
    </r>
    <r>
      <rPr>
        <vertAlign val="subscript"/>
        <sz val="11"/>
        <rFont val="Times New Roman"/>
        <family val="1"/>
      </rPr>
      <t>CH4</t>
    </r>
    <r>
      <rPr>
        <sz val="11"/>
        <rFont val="Times New Roman"/>
        <family val="1"/>
      </rPr>
      <t xml:space="preserve"> = 1.3*L</t>
    </r>
    <r>
      <rPr>
        <vertAlign val="subscript"/>
        <sz val="11"/>
        <rFont val="Times New Roman"/>
        <family val="1"/>
      </rPr>
      <t>0</t>
    </r>
    <r>
      <rPr>
        <sz val="11"/>
        <rFont val="Times New Roman"/>
        <family val="1"/>
      </rPr>
      <t>*R(e</t>
    </r>
    <r>
      <rPr>
        <vertAlign val="superscript"/>
        <sz val="11"/>
        <rFont val="Times New Roman"/>
        <family val="1"/>
      </rPr>
      <t>-kc</t>
    </r>
    <r>
      <rPr>
        <sz val="11"/>
        <rFont val="Times New Roman"/>
        <family val="1"/>
      </rPr>
      <t xml:space="preserve"> - e</t>
    </r>
    <r>
      <rPr>
        <vertAlign val="superscript"/>
        <sz val="11"/>
        <rFont val="Times New Roman"/>
        <family val="1"/>
      </rPr>
      <t>-kt</t>
    </r>
    <r>
      <rPr>
        <sz val="11"/>
        <rFont val="Times New Roman"/>
        <family val="1"/>
      </rPr>
      <t>)</t>
    </r>
  </si>
  <si>
    <t>Uncontrolled Landfill Fugitive Emission Formula per AP-42</t>
  </si>
  <si>
    <t>Current Year</t>
  </si>
  <si>
    <t xml:space="preserve">Date Landfill Opened </t>
  </si>
  <si>
    <t>VAFB Landfill -ATEIP</t>
  </si>
  <si>
    <t>Table 1</t>
  </si>
  <si>
    <t>https://www3.epa.gov/ttn/chief/ap42/ch02/draft/d02s04.pdf</t>
  </si>
  <si>
    <t>Equations from Draft October 2008 AP-42 Section 2.4:</t>
  </si>
  <si>
    <t>1.   It is assumed that the fugitive landfill gas emissions are a continuous, steady-state process.  For that reason, the maximum hourly emissions equal the annual emissions divided by the number of hours per year, 8760.</t>
  </si>
  <si>
    <t>Note:</t>
  </si>
  <si>
    <t>lb P/hr</t>
  </si>
  <si>
    <r>
      <t>EmHr</t>
    </r>
    <r>
      <rPr>
        <vertAlign val="subscript"/>
        <sz val="11"/>
        <rFont val="Times New Roman"/>
        <family val="1"/>
      </rPr>
      <t>P</t>
    </r>
  </si>
  <si>
    <t>Example Hourly Emissions of Pollutant P</t>
  </si>
  <si>
    <t>lb P/yr</t>
  </si>
  <si>
    <r>
      <t>Em</t>
    </r>
    <r>
      <rPr>
        <vertAlign val="subscript"/>
        <sz val="11"/>
        <rFont val="Times New Roman"/>
        <family val="1"/>
      </rPr>
      <t>P</t>
    </r>
  </si>
  <si>
    <t>Example Annual Emissions of Pollutant P</t>
  </si>
  <si>
    <t>lb P/lb-mol P</t>
  </si>
  <si>
    <r>
      <t>MW</t>
    </r>
    <r>
      <rPr>
        <vertAlign val="subscript"/>
        <sz val="11"/>
        <rFont val="Times New Roman"/>
        <family val="1"/>
      </rPr>
      <t>P</t>
    </r>
  </si>
  <si>
    <t>Example Molecular Weight of Pollutant P</t>
  </si>
  <si>
    <t>ppmv</t>
  </si>
  <si>
    <r>
      <t>C</t>
    </r>
    <r>
      <rPr>
        <vertAlign val="subscript"/>
        <sz val="11"/>
        <rFont val="Times New Roman"/>
        <family val="1"/>
      </rPr>
      <t>p</t>
    </r>
  </si>
  <si>
    <t>Example Concentration</t>
  </si>
  <si>
    <t>scf/lb-mol</t>
  </si>
  <si>
    <t>MV</t>
  </si>
  <si>
    <t>Molar Volume</t>
  </si>
  <si>
    <t>8760 = 8760 hr/year</t>
  </si>
  <si>
    <r>
      <t>Em</t>
    </r>
    <r>
      <rPr>
        <vertAlign val="subscript"/>
        <sz val="11"/>
        <rFont val="Times New Roman"/>
        <family val="1"/>
      </rPr>
      <t>P</t>
    </r>
    <r>
      <rPr>
        <sz val="11"/>
        <rFont val="Times New Roman"/>
        <family val="1"/>
      </rPr>
      <t xml:space="preserve"> = Annual emissions of pollutant P in lb/yr</t>
    </r>
  </si>
  <si>
    <r>
      <t>EmHr</t>
    </r>
    <r>
      <rPr>
        <vertAlign val="subscript"/>
        <sz val="11"/>
        <rFont val="Times New Roman"/>
        <family val="1"/>
      </rPr>
      <t>P</t>
    </r>
    <r>
      <rPr>
        <sz val="11"/>
        <rFont val="Times New Roman"/>
        <family val="1"/>
      </rPr>
      <t xml:space="preserve"> = Maximum hourly emissions of pollutant P in lb/hr</t>
    </r>
  </si>
  <si>
    <t>Where,</t>
  </si>
  <si>
    <r>
      <t>Maximum Hourly Emissions Equation</t>
    </r>
    <r>
      <rPr>
        <b/>
        <vertAlign val="superscript"/>
        <sz val="11"/>
        <rFont val="Times New Roman"/>
        <family val="1"/>
      </rPr>
      <t>1</t>
    </r>
  </si>
  <si>
    <r>
      <t>EmHr</t>
    </r>
    <r>
      <rPr>
        <vertAlign val="subscript"/>
        <sz val="11"/>
        <rFont val="Times New Roman"/>
        <family val="1"/>
      </rPr>
      <t>P</t>
    </r>
    <r>
      <rPr>
        <sz val="11"/>
        <rFont val="Times New Roman"/>
        <family val="1"/>
      </rPr>
      <t xml:space="preserve"> = Em</t>
    </r>
    <r>
      <rPr>
        <vertAlign val="subscript"/>
        <sz val="11"/>
        <rFont val="Times New Roman"/>
        <family val="1"/>
      </rPr>
      <t>P</t>
    </r>
    <r>
      <rPr>
        <sz val="11"/>
        <rFont val="Times New Roman"/>
        <family val="1"/>
      </rPr>
      <t xml:space="preserve"> / (8760)</t>
    </r>
  </si>
  <si>
    <r>
      <t>10</t>
    </r>
    <r>
      <rPr>
        <vertAlign val="superscript"/>
        <sz val="11"/>
        <rFont val="Times New Roman"/>
        <family val="1"/>
      </rPr>
      <t>6</t>
    </r>
    <r>
      <rPr>
        <sz val="11"/>
        <rFont val="Times New Roman"/>
        <family val="1"/>
      </rPr>
      <t xml:space="preserve"> = Conversion factor for concentration in ppmv</t>
    </r>
  </si>
  <si>
    <t>MV = Molar volume = 379.62 scf/lb-mol</t>
  </si>
  <si>
    <r>
      <t>C</t>
    </r>
    <r>
      <rPr>
        <vertAlign val="subscript"/>
        <sz val="11"/>
        <rFont val="Times New Roman"/>
        <family val="1"/>
      </rPr>
      <t>P</t>
    </r>
    <r>
      <rPr>
        <sz val="11"/>
        <rFont val="Times New Roman"/>
        <family val="1"/>
      </rPr>
      <t xml:space="preserve"> = Concentration of pollutant P in LFG in ppmv</t>
    </r>
  </si>
  <si>
    <r>
      <t>MW</t>
    </r>
    <r>
      <rPr>
        <vertAlign val="subscript"/>
        <sz val="11"/>
        <rFont val="Times New Roman"/>
        <family val="1"/>
      </rPr>
      <t>P</t>
    </r>
    <r>
      <rPr>
        <sz val="11"/>
        <rFont val="Times New Roman"/>
        <family val="1"/>
      </rPr>
      <t xml:space="preserve"> = Molecular weight of pollutant P in lb/lb-mol</t>
    </r>
  </si>
  <si>
    <r>
      <t>Q</t>
    </r>
    <r>
      <rPr>
        <vertAlign val="subscript"/>
        <sz val="11"/>
        <rFont val="Times New Roman"/>
        <family val="1"/>
      </rPr>
      <t>LFG-Emitted</t>
    </r>
    <r>
      <rPr>
        <sz val="11"/>
        <rFont val="Times New Roman"/>
        <family val="1"/>
      </rPr>
      <t xml:space="preserve"> = Fugitive LFG emissions to atmosphere in scf/yr</t>
    </r>
  </si>
  <si>
    <t>Annual Emissions Equation</t>
  </si>
  <si>
    <r>
      <t>Em</t>
    </r>
    <r>
      <rPr>
        <vertAlign val="subscript"/>
        <sz val="11"/>
        <rFont val="Times New Roman"/>
        <family val="1"/>
      </rPr>
      <t>p</t>
    </r>
    <r>
      <rPr>
        <sz val="11"/>
        <rFont val="Times New Roman"/>
        <family val="1"/>
      </rPr>
      <t xml:space="preserve"> = Q</t>
    </r>
    <r>
      <rPr>
        <vertAlign val="subscript"/>
        <sz val="11"/>
        <rFont val="Times New Roman"/>
        <family val="1"/>
      </rPr>
      <t>LFG-Emitted</t>
    </r>
    <r>
      <rPr>
        <sz val="11"/>
        <rFont val="Times New Roman"/>
        <family val="1"/>
      </rPr>
      <t xml:space="preserve"> * MW</t>
    </r>
    <r>
      <rPr>
        <vertAlign val="subscript"/>
        <sz val="11"/>
        <rFont val="Times New Roman"/>
        <family val="1"/>
      </rPr>
      <t>p</t>
    </r>
    <r>
      <rPr>
        <sz val="11"/>
        <rFont val="Times New Roman"/>
        <family val="1"/>
      </rPr>
      <t xml:space="preserve"> * C</t>
    </r>
    <r>
      <rPr>
        <vertAlign val="subscript"/>
        <sz val="11"/>
        <rFont val="Times New Roman"/>
        <family val="1"/>
      </rPr>
      <t>p</t>
    </r>
    <r>
      <rPr>
        <sz val="11"/>
        <rFont val="Times New Roman"/>
        <family val="1"/>
      </rPr>
      <t>/(MV *10</t>
    </r>
    <r>
      <rPr>
        <vertAlign val="superscript"/>
        <sz val="10"/>
        <rFont val="Times New Roman"/>
        <family val="1"/>
      </rPr>
      <t>6</t>
    </r>
    <r>
      <rPr>
        <sz val="11"/>
        <rFont val="Times New Roman"/>
        <family val="1"/>
      </rPr>
      <t>)</t>
    </r>
  </si>
  <si>
    <t>Landfill Fugitive Emissions for Pollutant P</t>
  </si>
  <si>
    <t>Fugitive Toxics Emissions to Atmosphere</t>
  </si>
  <si>
    <t>Table 2</t>
  </si>
  <si>
    <t>Annual Emission 
(lb C/yr)</t>
  </si>
  <si>
    <t>Hourly Emission 
(lb C/hr)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</si>
</sst>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0"/>
    <numFmt numFmtId="165" formatCode="0.0"/>
    <numFmt numFmtId="166" formatCode="0.0000"/>
  </numFmts>
  <fonts count="35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vertAlign val="superscript"/>
      <sz val="10"/>
      <color theme="1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6"/>
      <color theme="1"/>
      <name val="Calibri"/>
      <family val="2"/>
    </font>
    <font>
      <b/>
      <sz val="11"/>
      <color rgb="FF000000"/>
      <name val="Calibri"/>
      <family val="2"/>
    </font>
    <font>
      <sz val="11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u/>
      <sz val="11"/>
      <color theme="10"/>
      <name val="Arial"/>
      <family val="2"/>
    </font>
    <font>
      <u/>
      <sz val="10"/>
      <color theme="10"/>
      <name val="Times New Roman"/>
      <family val="1"/>
    </font>
    <font>
      <i/>
      <u/>
      <sz val="10"/>
      <name val="Times New Roman"/>
      <family val="1"/>
    </font>
    <font>
      <b/>
      <sz val="11"/>
      <name val="Times New Roman"/>
      <family val="1"/>
    </font>
    <font>
      <vertAlign val="subscript"/>
      <sz val="11"/>
      <name val="Times New Roman"/>
      <family val="1"/>
    </font>
    <font>
      <vertAlign val="superscript"/>
      <sz val="11"/>
      <name val="Times New Roman"/>
      <family val="1"/>
    </font>
    <font>
      <i/>
      <sz val="11"/>
      <name val="Times New Roman"/>
      <family val="1"/>
    </font>
    <font>
      <sz val="11"/>
      <name val="Arial"/>
      <family val="2"/>
    </font>
    <font>
      <vertAlign val="superscript"/>
      <sz val="10"/>
      <name val="Times New Roman"/>
      <family val="1"/>
    </font>
    <font>
      <i/>
      <u/>
      <sz val="11"/>
      <name val="Times New Roman"/>
      <family val="1"/>
    </font>
    <font>
      <u/>
      <sz val="11"/>
      <name val="Times New Roman"/>
      <family val="1"/>
    </font>
    <font>
      <b/>
      <sz val="11"/>
      <color theme="1"/>
      <name val="Times New Roman"/>
      <family val="1"/>
    </font>
    <font>
      <sz val="11"/>
      <name val="CG Times (WN)"/>
    </font>
    <font>
      <b/>
      <sz val="12"/>
      <name val="Times New Roman"/>
      <family val="1"/>
    </font>
    <font>
      <sz val="11"/>
      <color theme="1"/>
      <name val="Times New Roman"/>
      <family val="1"/>
    </font>
    <font>
      <u/>
      <sz val="11"/>
      <color theme="10"/>
      <name val="Times New Roman"/>
      <family val="1"/>
    </font>
    <font>
      <i/>
      <u/>
      <sz val="11"/>
      <name val="Arial"/>
      <family val="2"/>
    </font>
    <font>
      <b/>
      <vertAlign val="superscript"/>
      <sz val="11"/>
      <name val="Times New Roman"/>
      <family val="1"/>
    </font>
    <font>
      <b/>
      <sz val="11"/>
      <color theme="1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6D9F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6" fillId="0" borderId="0"/>
    <xf numFmtId="0" fontId="16" fillId="0" borderId="0" applyNumberFormat="0" applyFill="0" applyBorder="0" applyAlignment="0" applyProtection="0"/>
    <xf numFmtId="0" fontId="23" fillId="0" borderId="0"/>
    <xf numFmtId="0" fontId="1" fillId="0" borderId="0"/>
    <xf numFmtId="0" fontId="28" fillId="0" borderId="0"/>
    <xf numFmtId="0" fontId="23" fillId="0" borderId="0"/>
    <xf numFmtId="0" fontId="1" fillId="0" borderId="0"/>
  </cellStyleXfs>
  <cellXfs count="146">
    <xf numFmtId="0" fontId="0" fillId="0" borderId="0" xfId="0"/>
    <xf numFmtId="0" fontId="6" fillId="0" borderId="1" xfId="0" applyFont="1" applyBorder="1" applyAlignment="1">
      <alignment vertical="center" wrapText="1"/>
    </xf>
    <xf numFmtId="11" fontId="0" fillId="0" borderId="1" xfId="0" applyNumberFormat="1" applyBorder="1"/>
    <xf numFmtId="0" fontId="6" fillId="0" borderId="1" xfId="0" applyFont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0" fillId="0" borderId="1" xfId="0" applyBorder="1"/>
    <xf numFmtId="11" fontId="6" fillId="2" borderId="1" xfId="0" applyNumberFormat="1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 wrapText="1"/>
    </xf>
    <xf numFmtId="0" fontId="0" fillId="3" borderId="0" xfId="0" applyFill="1"/>
    <xf numFmtId="0" fontId="3" fillId="3" borderId="1" xfId="0" applyFont="1" applyFill="1" applyBorder="1" applyAlignment="1">
      <alignment horizontal="center" wrapText="1"/>
    </xf>
    <xf numFmtId="43" fontId="0" fillId="3" borderId="0" xfId="1" applyFont="1" applyFill="1"/>
    <xf numFmtId="0" fontId="6" fillId="3" borderId="2" xfId="0" applyFont="1" applyFill="1" applyBorder="1" applyAlignment="1">
      <alignment vertical="center"/>
    </xf>
    <xf numFmtId="11" fontId="0" fillId="4" borderId="1" xfId="0" applyNumberFormat="1" applyFill="1" applyBorder="1"/>
    <xf numFmtId="11" fontId="6" fillId="4" borderId="1" xfId="0" applyNumberFormat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11" fontId="3" fillId="3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165" fontId="3" fillId="3" borderId="1" xfId="0" applyNumberFormat="1" applyFont="1" applyFill="1" applyBorder="1" applyAlignment="1">
      <alignment horizontal="center"/>
    </xf>
    <xf numFmtId="2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1" fontId="0" fillId="2" borderId="1" xfId="0" applyNumberFormat="1" applyFill="1" applyBorder="1"/>
    <xf numFmtId="164" fontId="3" fillId="2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vertical="center" wrapText="1"/>
    </xf>
    <xf numFmtId="0" fontId="4" fillId="0" borderId="0" xfId="0" applyFont="1" applyFill="1"/>
    <xf numFmtId="0" fontId="6" fillId="0" borderId="0" xfId="0" applyFont="1" applyFill="1"/>
    <xf numFmtId="0" fontId="6" fillId="0" borderId="1" xfId="0" applyFont="1" applyFill="1" applyBorder="1"/>
    <xf numFmtId="164" fontId="4" fillId="3" borderId="1" xfId="0" applyNumberFormat="1" applyFont="1" applyFill="1" applyBorder="1" applyAlignment="1">
      <alignment horizontal="center" wrapText="1"/>
    </xf>
    <xf numFmtId="164" fontId="0" fillId="3" borderId="0" xfId="0" applyNumberFormat="1" applyFill="1" applyAlignment="1">
      <alignment horizontal="center"/>
    </xf>
    <xf numFmtId="164" fontId="6" fillId="2" borderId="1" xfId="0" applyNumberFormat="1" applyFont="1" applyFill="1" applyBorder="1" applyAlignment="1">
      <alignment horizontal="center" vertical="center"/>
    </xf>
    <xf numFmtId="164" fontId="0" fillId="0" borderId="0" xfId="1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2" fontId="6" fillId="3" borderId="1" xfId="0" applyNumberFormat="1" applyFont="1" applyFill="1" applyBorder="1" applyAlignment="1">
      <alignment horizontal="center" vertical="center"/>
    </xf>
    <xf numFmtId="11" fontId="6" fillId="0" borderId="1" xfId="0" applyNumberFormat="1" applyFont="1" applyBorder="1" applyAlignment="1">
      <alignment horizontal="center" vertical="center"/>
    </xf>
    <xf numFmtId="0" fontId="8" fillId="0" borderId="0" xfId="2" applyFill="1"/>
    <xf numFmtId="2" fontId="6" fillId="0" borderId="1" xfId="0" applyNumberFormat="1" applyFont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5" borderId="4" xfId="0" applyFont="1" applyFill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12" fillId="5" borderId="5" xfId="0" applyFont="1" applyFill="1" applyBorder="1" applyAlignment="1">
      <alignment vertical="center" wrapText="1"/>
    </xf>
    <xf numFmtId="4" fontId="13" fillId="0" borderId="1" xfId="3" applyNumberFormat="1" applyFont="1" applyBorder="1" applyAlignment="1">
      <alignment horizontal="center" vertical="center"/>
    </xf>
    <xf numFmtId="0" fontId="13" fillId="0" borderId="0" xfId="3" applyFont="1" applyAlignment="1">
      <alignment vertical="center"/>
    </xf>
    <xf numFmtId="0" fontId="14" fillId="0" borderId="0" xfId="3" applyFont="1" applyAlignment="1">
      <alignment vertical="center"/>
    </xf>
    <xf numFmtId="0" fontId="15" fillId="0" borderId="0" xfId="3" applyFont="1" applyAlignment="1">
      <alignment vertical="center"/>
    </xf>
    <xf numFmtId="0" fontId="13" fillId="3" borderId="0" xfId="3" applyFont="1" applyFill="1" applyAlignment="1">
      <alignment vertical="center"/>
    </xf>
    <xf numFmtId="0" fontId="17" fillId="0" borderId="0" xfId="4" applyFont="1" applyAlignment="1">
      <alignment vertical="center"/>
    </xf>
    <xf numFmtId="0" fontId="14" fillId="3" borderId="0" xfId="3" applyFont="1" applyFill="1" applyAlignment="1">
      <alignment vertical="center"/>
    </xf>
    <xf numFmtId="166" fontId="14" fillId="3" borderId="0" xfId="3" applyNumberFormat="1" applyFont="1" applyFill="1" applyAlignment="1">
      <alignment horizontal="left" vertical="center"/>
    </xf>
    <xf numFmtId="0" fontId="18" fillId="3" borderId="0" xfId="3" applyFont="1" applyFill="1" applyAlignment="1">
      <alignment vertical="center"/>
    </xf>
    <xf numFmtId="0" fontId="13" fillId="3" borderId="0" xfId="3" applyFont="1" applyFill="1" applyAlignment="1">
      <alignment horizontal="right" vertical="center"/>
    </xf>
    <xf numFmtId="0" fontId="19" fillId="0" borderId="8" xfId="3" applyFont="1" applyBorder="1" applyAlignment="1">
      <alignment horizontal="center" vertical="center"/>
    </xf>
    <xf numFmtId="11" fontId="19" fillId="0" borderId="9" xfId="3" applyNumberFormat="1" applyFont="1" applyBorder="1" applyAlignment="1">
      <alignment horizontal="center" vertical="center"/>
    </xf>
    <xf numFmtId="0" fontId="13" fillId="3" borderId="9" xfId="3" applyFont="1" applyFill="1" applyBorder="1" applyAlignment="1">
      <alignment horizontal="right" vertical="center"/>
    </xf>
    <xf numFmtId="0" fontId="19" fillId="0" borderId="10" xfId="3" applyFont="1" applyBorder="1" applyAlignment="1">
      <alignment vertical="center"/>
    </xf>
    <xf numFmtId="0" fontId="13" fillId="3" borderId="11" xfId="3" applyFont="1" applyFill="1" applyBorder="1" applyAlignment="1">
      <alignment horizontal="center" vertical="center"/>
    </xf>
    <xf numFmtId="11" fontId="13" fillId="3" borderId="1" xfId="3" applyNumberFormat="1" applyFont="1" applyFill="1" applyBorder="1" applyAlignment="1">
      <alignment horizontal="center" vertical="center"/>
    </xf>
    <xf numFmtId="0" fontId="13" fillId="3" borderId="1" xfId="3" applyFont="1" applyFill="1" applyBorder="1" applyAlignment="1">
      <alignment horizontal="right" vertical="center"/>
    </xf>
    <xf numFmtId="0" fontId="13" fillId="3" borderId="12" xfId="3" applyFont="1" applyFill="1" applyBorder="1" applyAlignment="1">
      <alignment vertical="center"/>
    </xf>
    <xf numFmtId="11" fontId="13" fillId="3" borderId="0" xfId="3" applyNumberFormat="1" applyFont="1" applyFill="1" applyAlignment="1">
      <alignment horizontal="left" vertical="center"/>
    </xf>
    <xf numFmtId="11" fontId="13" fillId="3" borderId="11" xfId="3" applyNumberFormat="1" applyFont="1" applyFill="1" applyBorder="1" applyAlignment="1">
      <alignment horizontal="center" vertical="center"/>
    </xf>
    <xf numFmtId="0" fontId="13" fillId="3" borderId="12" xfId="3" applyFont="1" applyFill="1" applyBorder="1" applyAlignment="1">
      <alignment horizontal="left" vertical="center"/>
    </xf>
    <xf numFmtId="11" fontId="13" fillId="3" borderId="0" xfId="3" applyNumberFormat="1" applyFont="1" applyFill="1" applyAlignment="1">
      <alignment horizontal="center" vertical="center"/>
    </xf>
    <xf numFmtId="0" fontId="13" fillId="3" borderId="11" xfId="3" quotePrefix="1" applyFont="1" applyFill="1" applyBorder="1" applyAlignment="1">
      <alignment vertical="center"/>
    </xf>
    <xf numFmtId="0" fontId="13" fillId="3" borderId="1" xfId="3" quotePrefix="1" applyFont="1" applyFill="1" applyBorder="1" applyAlignment="1">
      <alignment horizontal="center" vertical="center"/>
    </xf>
    <xf numFmtId="0" fontId="22" fillId="3" borderId="0" xfId="3" applyFont="1" applyFill="1" applyAlignment="1">
      <alignment vertical="center"/>
    </xf>
    <xf numFmtId="0" fontId="13" fillId="3" borderId="11" xfId="3" applyFont="1" applyFill="1" applyBorder="1" applyAlignment="1">
      <alignment vertical="center"/>
    </xf>
    <xf numFmtId="0" fontId="13" fillId="3" borderId="1" xfId="3" applyFont="1" applyFill="1" applyBorder="1" applyAlignment="1">
      <alignment horizontal="center" vertical="center"/>
    </xf>
    <xf numFmtId="2" fontId="13" fillId="0" borderId="0" xfId="3" applyNumberFormat="1" applyFont="1" applyAlignment="1">
      <alignment vertical="center"/>
    </xf>
    <xf numFmtId="4" fontId="13" fillId="0" borderId="1" xfId="5" applyNumberFormat="1" applyFont="1" applyBorder="1" applyAlignment="1">
      <alignment horizontal="center"/>
    </xf>
    <xf numFmtId="0" fontId="13" fillId="3" borderId="13" xfId="3" applyFont="1" applyFill="1" applyBorder="1" applyAlignment="1">
      <alignment vertical="center"/>
    </xf>
    <xf numFmtId="0" fontId="13" fillId="3" borderId="14" xfId="3" applyFont="1" applyFill="1" applyBorder="1" applyAlignment="1">
      <alignment horizontal="center" vertical="center"/>
    </xf>
    <xf numFmtId="0" fontId="13" fillId="3" borderId="15" xfId="3" applyFont="1" applyFill="1" applyBorder="1" applyAlignment="1">
      <alignment vertical="center"/>
    </xf>
    <xf numFmtId="0" fontId="19" fillId="3" borderId="16" xfId="3" applyFont="1" applyFill="1" applyBorder="1" applyAlignment="1">
      <alignment horizontal="center" vertical="center"/>
    </xf>
    <xf numFmtId="0" fontId="19" fillId="3" borderId="17" xfId="3" applyFont="1" applyFill="1" applyBorder="1" applyAlignment="1">
      <alignment horizontal="center" vertical="center"/>
    </xf>
    <xf numFmtId="0" fontId="19" fillId="3" borderId="18" xfId="3" applyFont="1" applyFill="1" applyBorder="1" applyAlignment="1">
      <alignment horizontal="center" vertical="center"/>
    </xf>
    <xf numFmtId="0" fontId="23" fillId="0" borderId="0" xfId="5" applyAlignment="1">
      <alignment horizontal="center" vertical="center"/>
    </xf>
    <xf numFmtId="0" fontId="13" fillId="3" borderId="0" xfId="3" applyFont="1" applyFill="1" applyAlignment="1">
      <alignment horizontal="center" vertical="center"/>
    </xf>
    <xf numFmtId="0" fontId="26" fillId="0" borderId="0" xfId="3" applyFont="1" applyAlignment="1">
      <alignment vertical="center"/>
    </xf>
    <xf numFmtId="0" fontId="19" fillId="3" borderId="0" xfId="3" applyFont="1" applyFill="1" applyAlignment="1">
      <alignment horizontal="center" vertical="center"/>
    </xf>
    <xf numFmtId="0" fontId="19" fillId="3" borderId="0" xfId="3" applyFont="1" applyFill="1" applyAlignment="1">
      <alignment vertical="center"/>
    </xf>
    <xf numFmtId="0" fontId="27" fillId="0" borderId="0" xfId="6" applyFont="1"/>
    <xf numFmtId="0" fontId="29" fillId="3" borderId="0" xfId="7" applyFont="1" applyFill="1" applyAlignment="1">
      <alignment horizontal="left"/>
    </xf>
    <xf numFmtId="0" fontId="30" fillId="0" borderId="0" xfId="6" applyFont="1"/>
    <xf numFmtId="0" fontId="31" fillId="0" borderId="0" xfId="4" applyFont="1" applyAlignment="1">
      <alignment vertical="center"/>
    </xf>
    <xf numFmtId="0" fontId="13" fillId="0" borderId="0" xfId="3" applyFont="1" applyAlignment="1">
      <alignment horizontal="right" vertical="center"/>
    </xf>
    <xf numFmtId="0" fontId="13" fillId="0" borderId="0" xfId="3" applyFont="1" applyAlignment="1">
      <alignment horizontal="center" vertical="center"/>
    </xf>
    <xf numFmtId="0" fontId="19" fillId="0" borderId="0" xfId="3" applyFont="1" applyAlignment="1">
      <alignment horizontal="center" vertical="center"/>
    </xf>
    <xf numFmtId="11" fontId="19" fillId="0" borderId="0" xfId="3" applyNumberFormat="1" applyFont="1" applyAlignment="1">
      <alignment horizontal="center" vertical="center"/>
    </xf>
    <xf numFmtId="0" fontId="19" fillId="0" borderId="0" xfId="3" applyFont="1" applyAlignment="1">
      <alignment vertical="center"/>
    </xf>
    <xf numFmtId="0" fontId="13" fillId="3" borderId="8" xfId="3" quotePrefix="1" applyFont="1" applyFill="1" applyBorder="1" applyAlignment="1">
      <alignment horizontal="center" vertical="center"/>
    </xf>
    <xf numFmtId="11" fontId="13" fillId="3" borderId="9" xfId="3" applyNumberFormat="1" applyFont="1" applyFill="1" applyBorder="1" applyAlignment="1">
      <alignment horizontal="center" vertical="center"/>
    </xf>
    <xf numFmtId="0" fontId="13" fillId="3" borderId="9" xfId="3" quotePrefix="1" applyFont="1" applyFill="1" applyBorder="1" applyAlignment="1">
      <alignment horizontal="center" vertical="center"/>
    </xf>
    <xf numFmtId="0" fontId="13" fillId="3" borderId="10" xfId="3" applyFont="1" applyFill="1" applyBorder="1" applyAlignment="1">
      <alignment vertical="center"/>
    </xf>
    <xf numFmtId="0" fontId="13" fillId="0" borderId="1" xfId="3" applyFont="1" applyBorder="1" applyAlignment="1">
      <alignment horizontal="center" vertical="center"/>
    </xf>
    <xf numFmtId="0" fontId="13" fillId="0" borderId="12" xfId="3" applyFont="1" applyBorder="1" applyAlignment="1">
      <alignment vertical="center"/>
    </xf>
    <xf numFmtId="165" fontId="13" fillId="3" borderId="0" xfId="3" applyNumberFormat="1" applyFont="1" applyFill="1" applyAlignment="1">
      <alignment vertical="center"/>
    </xf>
    <xf numFmtId="0" fontId="13" fillId="0" borderId="13" xfId="3" applyFont="1" applyBorder="1" applyAlignment="1">
      <alignment horizontal="center" vertical="center"/>
    </xf>
    <xf numFmtId="11" fontId="13" fillId="0" borderId="14" xfId="3" applyNumberFormat="1" applyFont="1" applyBorder="1" applyAlignment="1">
      <alignment horizontal="center" vertical="center"/>
    </xf>
    <xf numFmtId="0" fontId="13" fillId="0" borderId="15" xfId="3" applyFont="1" applyBorder="1" applyAlignment="1">
      <alignment vertical="center"/>
    </xf>
    <xf numFmtId="0" fontId="23" fillId="0" borderId="0" xfId="8" applyAlignment="1">
      <alignment vertical="center"/>
    </xf>
    <xf numFmtId="0" fontId="32" fillId="0" borderId="0" xfId="8" applyFont="1" applyAlignment="1">
      <alignment vertical="center"/>
    </xf>
    <xf numFmtId="0" fontId="22" fillId="3" borderId="0" xfId="3" applyFont="1" applyFill="1" applyAlignment="1">
      <alignment horizontal="left" vertical="center"/>
    </xf>
    <xf numFmtId="0" fontId="25" fillId="3" borderId="0" xfId="3" applyFont="1" applyFill="1" applyAlignment="1">
      <alignment horizontal="center" vertical="center"/>
    </xf>
    <xf numFmtId="0" fontId="27" fillId="0" borderId="0" xfId="9" applyFont="1"/>
    <xf numFmtId="0" fontId="30" fillId="0" borderId="0" xfId="9" applyFont="1"/>
    <xf numFmtId="0" fontId="0" fillId="0" borderId="19" xfId="0" applyBorder="1"/>
    <xf numFmtId="0" fontId="3" fillId="3" borderId="20" xfId="0" applyFont="1" applyFill="1" applyBorder="1" applyAlignment="1">
      <alignment horizontal="center" wrapText="1"/>
    </xf>
    <xf numFmtId="0" fontId="0" fillId="0" borderId="21" xfId="0" applyBorder="1" applyAlignment="1">
      <alignment horizontal="center"/>
    </xf>
    <xf numFmtId="11" fontId="6" fillId="2" borderId="21" xfId="0" applyNumberFormat="1" applyFont="1" applyFill="1" applyBorder="1" applyAlignment="1">
      <alignment horizontal="right" vertical="center"/>
    </xf>
    <xf numFmtId="0" fontId="0" fillId="0" borderId="18" xfId="0" applyBorder="1"/>
    <xf numFmtId="0" fontId="0" fillId="0" borderId="16" xfId="0" applyBorder="1"/>
    <xf numFmtId="0" fontId="10" fillId="3" borderId="22" xfId="0" applyFont="1" applyFill="1" applyBorder="1" applyAlignment="1">
      <alignment horizontal="center" wrapText="1"/>
    </xf>
    <xf numFmtId="11" fontId="13" fillId="0" borderId="12" xfId="3" applyNumberFormat="1" applyFont="1" applyBorder="1" applyAlignment="1">
      <alignment horizontal="center" vertical="center"/>
    </xf>
    <xf numFmtId="11" fontId="0" fillId="0" borderId="11" xfId="0" applyNumberFormat="1" applyBorder="1"/>
    <xf numFmtId="11" fontId="0" fillId="0" borderId="8" xfId="0" applyNumberFormat="1" applyBorder="1"/>
    <xf numFmtId="0" fontId="0" fillId="0" borderId="24" xfId="0" applyBorder="1"/>
    <xf numFmtId="0" fontId="3" fillId="3" borderId="24" xfId="0" applyFont="1" applyFill="1" applyBorder="1" applyAlignment="1">
      <alignment horizontal="center" wrapText="1"/>
    </xf>
    <xf numFmtId="0" fontId="0" fillId="0" borderId="24" xfId="0" applyBorder="1" applyAlignment="1">
      <alignment horizontal="center"/>
    </xf>
    <xf numFmtId="11" fontId="6" fillId="2" borderId="24" xfId="0" applyNumberFormat="1" applyFont="1" applyFill="1" applyBorder="1" applyAlignment="1">
      <alignment horizontal="right" vertical="center"/>
    </xf>
    <xf numFmtId="0" fontId="34" fillId="3" borderId="23" xfId="0" applyFont="1" applyFill="1" applyBorder="1" applyAlignment="1">
      <alignment horizontal="center" wrapText="1"/>
    </xf>
    <xf numFmtId="0" fontId="27" fillId="0" borderId="0" xfId="6" applyFont="1" applyAlignment="1">
      <alignment horizontal="left"/>
    </xf>
    <xf numFmtId="0" fontId="14" fillId="3" borderId="0" xfId="3" applyFont="1" applyFill="1" applyAlignment="1">
      <alignment horizontal="left" vertical="center" wrapText="1"/>
    </xf>
    <xf numFmtId="0" fontId="13" fillId="3" borderId="0" xfId="3" applyFont="1" applyFill="1" applyAlignment="1">
      <alignment horizontal="center" vertical="center"/>
    </xf>
    <xf numFmtId="0" fontId="25" fillId="3" borderId="0" xfId="3" applyFont="1" applyFill="1" applyAlignment="1">
      <alignment horizontal="center" vertical="center"/>
    </xf>
    <xf numFmtId="0" fontId="23" fillId="0" borderId="0" xfId="5" applyAlignment="1">
      <alignment horizontal="center" vertical="center"/>
    </xf>
    <xf numFmtId="0" fontId="14" fillId="3" borderId="0" xfId="3" applyFont="1" applyFill="1" applyAlignment="1">
      <alignment vertical="center" wrapText="1"/>
    </xf>
    <xf numFmtId="0" fontId="23" fillId="0" borderId="0" xfId="8" applyAlignment="1">
      <alignment vertical="center"/>
    </xf>
    <xf numFmtId="0" fontId="15" fillId="0" borderId="0" xfId="3" applyFont="1" applyAlignment="1">
      <alignment vertical="center" wrapText="1"/>
    </xf>
    <xf numFmtId="0" fontId="23" fillId="0" borderId="0" xfId="8" applyAlignment="1">
      <alignment vertical="center" wrapText="1"/>
    </xf>
    <xf numFmtId="0" fontId="27" fillId="0" borderId="0" xfId="9" applyFont="1" applyAlignment="1">
      <alignment horizontal="left"/>
    </xf>
    <xf numFmtId="0" fontId="13" fillId="3" borderId="0" xfId="3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wrapText="1"/>
    </xf>
    <xf numFmtId="0" fontId="6" fillId="0" borderId="1" xfId="0" applyFont="1" applyFill="1" applyBorder="1"/>
    <xf numFmtId="0" fontId="4" fillId="0" borderId="1" xfId="0" applyFont="1" applyBorder="1" applyAlignment="1">
      <alignment horizontal="center" wrapText="1"/>
    </xf>
    <xf numFmtId="0" fontId="0" fillId="0" borderId="1" xfId="0" applyBorder="1"/>
    <xf numFmtId="0" fontId="3" fillId="3" borderId="1" xfId="0" applyFont="1" applyFill="1" applyBorder="1" applyAlignment="1">
      <alignment horizontal="center"/>
    </xf>
    <xf numFmtId="0" fontId="10" fillId="5" borderId="6" xfId="0" applyFont="1" applyFill="1" applyBorder="1" applyAlignment="1">
      <alignment vertical="center" wrapText="1"/>
    </xf>
    <xf numFmtId="0" fontId="10" fillId="5" borderId="4" xfId="0" applyFont="1" applyFill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</cellXfs>
  <cellStyles count="10">
    <cellStyle name="Comma" xfId="1" builtinId="3"/>
    <cellStyle name="Hyperlink" xfId="2" builtinId="8"/>
    <cellStyle name="Hyperlink 2" xfId="4" xr:uid="{D8348451-8968-4EF7-B873-314066C73AAC}"/>
    <cellStyle name="Normal" xfId="0" builtinId="0"/>
    <cellStyle name="Normal 2" xfId="3" xr:uid="{34BF3DE5-3487-429D-B167-C88CF222FA06}"/>
    <cellStyle name="Normal 2 3" xfId="8" xr:uid="{F1F6BFD5-0BBC-4DD0-91E0-77CAF531AF85}"/>
    <cellStyle name="Normal 3" xfId="5" xr:uid="{C402F3FD-D45B-429A-B269-65165A32AD04}"/>
    <cellStyle name="Normal 3 2" xfId="6" xr:uid="{7D437ABE-D589-46ED-99CD-17E99315138F}"/>
    <cellStyle name="Normal 3 5" xfId="9" xr:uid="{2F4ADAD7-92FB-4A8E-B66E-B8CA5747B2B0}"/>
    <cellStyle name="Normal 4" xfId="7" xr:uid="{D4645E5F-3FEF-48DA-A50D-F9D97A6ABCD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85725</xdr:colOff>
      <xdr:row>0</xdr:row>
      <xdr:rowOff>171450</xdr:rowOff>
    </xdr:from>
    <xdr:ext cx="5577142" cy="2300952"/>
    <xdr:pic>
      <xdr:nvPicPr>
        <xdr:cNvPr id="2" name="Picture 1">
          <a:extLst>
            <a:ext uri="{FF2B5EF4-FFF2-40B4-BE49-F238E27FC236}">
              <a16:creationId xmlns:a16="http://schemas.microsoft.com/office/drawing/2014/main" id="{CADF9444-883D-4E31-8D11-F48CF77F27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4725" y="171450"/>
          <a:ext cx="5577142" cy="2300952"/>
        </a:xfrm>
        <a:prstGeom prst="rect">
          <a:avLst/>
        </a:prstGeom>
      </xdr:spPr>
    </xdr:pic>
    <xdr:clientData/>
  </xdr:oneCellAnchor>
  <xdr:oneCellAnchor>
    <xdr:from>
      <xdr:col>5</xdr:col>
      <xdr:colOff>95250</xdr:colOff>
      <xdr:row>12</xdr:row>
      <xdr:rowOff>180975</xdr:rowOff>
    </xdr:from>
    <xdr:ext cx="5485714" cy="2266664"/>
    <xdr:pic>
      <xdr:nvPicPr>
        <xdr:cNvPr id="3" name="Picture 2">
          <a:extLst>
            <a:ext uri="{FF2B5EF4-FFF2-40B4-BE49-F238E27FC236}">
              <a16:creationId xmlns:a16="http://schemas.microsoft.com/office/drawing/2014/main" id="{E970696C-DFD2-431E-8978-9A39A260E6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24250" y="2352675"/>
          <a:ext cx="5485714" cy="2266664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3\Groups\ENGR\WP\oil&amp;gas\Exxon%20-%20SYU%20Project\SYU%20Renewal%20Part%2070%20Permits%20and%20Calcs%202003\Calcs%202003%20Renewal\LFC%20Calc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3\Users\pes\wp\Reeval\J.%20P.%20Oil\R7317-R6%20J%20P%20Oil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ExxonMobil/SYU/Permit%20Applications/OCS%20-%20Drilling%20Reinjection%20Pump%20Engine/Appendix%20B%20-%20Emission%20Calcs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bcapcd.org\shares\Groups\ENGR\WP\Oil&amp;Gas\Exxon%20-%20SYU%20Project\Permits%20-%20LFC\Reevals\Reeval%20PTO%205651%20(2009)\HAR%20Calcs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bcapcd.org\shares\Groups\ENGR\LIBRARY\Permitting\Emission%20Calculation%20Spreadsheets\Current%20Versions\Spark%20Ignited%20ICE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3\Users\pes\wp\Reeval\Conway\Union%20Sugar\R7750-05%20Union%20Sugar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3\Groups\ENGR\WP\oil&amp;gas\Greka\Cat_Canyon\Permits\IC%20Engines\Part%2070%20PTO%208036%20(2003)\ICE%20Calc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3\Groups\ENGR\WP\oil&amp;gas\Exxon%20-%20SYU%20Project\Permit-Renewals\Pt70-Permits-Calcs-2003\Calcs%202003%20Renewal\HAR%20PTO%2010183%20Calc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PCD\DATA2\GROUP\ENGR\LIBRARY\SOFTWARE\DRAFT\TANK-2B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3\groups\WINDOWS\DESKTOP\John's%20Stuff\Emission%20Calculations\Boiler6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3\Users\pes\Excel\Software\Pigging%20Emission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3\Groups\ENGR\WP\oil&amp;gas\Exxon%20-%20SYU%20Project\Permit%20-%20Renewals\Pt70-Permits-Calcs-2003\Correspondance\POPCO%20Equip%20List%20and%20Fees%20(Final%20Revised)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unn\dow%20ghg\09%20ITR\Dow081209_npj_DraftGRP09_unlock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3\Groups\GROUP\ENGR\LIBRARY\SOFTWARE\DRAFT\TANK-2B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bcapcd.org\shares\Groups\ENGR\WP\A&amp;CBP\ATC\ATC%2011884\ATC%2011884%20CBP%20Calculations%209-22-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bcapcd.org\shares\Groups\ENGR\WP\Oil&amp;Gas\GSD\04114%20Conway%20Enos%20Lease\Reevals\R8496-R8\R8496-R8%20Calc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bcapcd.org\shares\Groups\ENGR\WP\Oil&amp;Gas\GSD\11387%20Bognuda%20Lease\ATC%2013837\ATC%2013837%20Calc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ExxonMobil/SYU/LFC%20AB2588/2013%20-%20Update/Calcs/LFC%20Devices%20Emission%20Estimates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\shares\Groups\ENGR\WP\Landfills%20&amp;%20WWT\03707%20Tajiguas\Reevals\Part%2070%20Permit%20-%202010\Tajiguas%20LandGem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Startup" Target="OIL&amp;GAS/REEVAL/7894EIC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ExxonMobil/SYU/Permits/2012%20Reeval/Draft%20Permits%20-%20Second%20Version/PT70%20Reeval%205651%20R5%20calc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RENUMBERED"/>
      <sheetName val="Data"/>
      <sheetName val="Data (2)"/>
      <sheetName val="EF"/>
      <sheetName val="Short-Term"/>
      <sheetName val="ST"/>
      <sheetName val="Long-Term"/>
      <sheetName val="LT"/>
      <sheetName val="Total"/>
      <sheetName val="Federal PTE"/>
      <sheetName val="Variables"/>
      <sheetName val="cumulative NEI"/>
      <sheetName val="Exempt"/>
      <sheetName val="ESE"/>
      <sheetName val="HAP EFs"/>
      <sheetName val="HAP Emissions"/>
      <sheetName val="CPP Calcs"/>
      <sheetName val="Fuel Use Limits"/>
      <sheetName val="CPP EF Basis"/>
      <sheetName val="HAP EF Basis"/>
      <sheetName val="Exempt Calcs"/>
      <sheetName val="Phase III Water Treatment"/>
      <sheetName val="Actual Exempt Calcs"/>
      <sheetName val="Actual Exempt"/>
      <sheetName val="SGTP ATC 1018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8">
          <cell r="B8">
            <v>1200</v>
          </cell>
        </row>
        <row r="9">
          <cell r="B9">
            <v>19.3</v>
          </cell>
        </row>
        <row r="10">
          <cell r="B10">
            <v>560</v>
          </cell>
        </row>
        <row r="11">
          <cell r="B11">
            <v>140000</v>
          </cell>
        </row>
        <row r="12">
          <cell r="B12">
            <v>0.8</v>
          </cell>
        </row>
        <row r="14">
          <cell r="B14">
            <v>0.75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  <sheetName val="IDS Tables"/>
      <sheetName val="Fees"/>
      <sheetName val="500 bbl oil tank"/>
      <sheetName val="1000 bbl oil tank"/>
      <sheetName val="5000 bbl oil tank"/>
      <sheetName val="5000 bbl wash tank"/>
      <sheetName val="Loading Rack"/>
      <sheetName val="KVB FHC"/>
      <sheetName val="ICE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 refreshError="1"/>
      <sheetData sheetId="8"/>
      <sheetData sheetId="9">
        <row r="65">
          <cell r="F65">
            <v>44.498018699999989</v>
          </cell>
          <cell r="H65">
            <v>6.6805424400000009</v>
          </cell>
          <cell r="J65">
            <v>9.5770013999999986</v>
          </cell>
          <cell r="L65">
            <v>3.947593260000001</v>
          </cell>
          <cell r="N65">
            <v>0.21022686000000004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s"/>
      <sheetName val="Actuals"/>
      <sheetName val="Do not print - Variables"/>
      <sheetName val="Sheet3"/>
    </sheetNames>
    <sheetDataSet>
      <sheetData sheetId="0"/>
      <sheetData sheetId="1" refreshError="1"/>
      <sheetData sheetId="2">
        <row r="12">
          <cell r="C12">
            <v>138200</v>
          </cell>
        </row>
        <row r="20">
          <cell r="C20">
            <v>7.0430000000000001</v>
          </cell>
        </row>
      </sheetData>
      <sheetData sheetId="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EF"/>
      <sheetName val="Short-Term"/>
      <sheetName val="Long-Term"/>
      <sheetName val="Total"/>
      <sheetName val="Federal PTE"/>
      <sheetName val="Exempt"/>
      <sheetName val="Exempt Calcs"/>
      <sheetName val="Variables"/>
      <sheetName val="Fuel Use Limits"/>
      <sheetName val="cumulative NEI"/>
      <sheetName val="Actual Exempt"/>
      <sheetName val="Actual Exempt Calc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ICE Gram Per Bhp-Hr Basis"/>
      <sheetName val="SPICE PPMV Basis"/>
    </sheetNames>
    <sheetDataSet>
      <sheetData sheetId="0"/>
      <sheetData sheetId="1">
        <row r="6">
          <cell r="K6" t="str">
            <v>Naturally Aspirated</v>
          </cell>
        </row>
        <row r="7">
          <cell r="K7" t="str">
            <v>Turbocharged</v>
          </cell>
        </row>
        <row r="8">
          <cell r="K8" t="str">
            <v>Turbocharged / Aftercooled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  <sheetName val="Table 2 NEI"/>
      <sheetName val="IDS Tables"/>
      <sheetName val="Fees"/>
      <sheetName val="Wash Tank"/>
      <sheetName val="1000 bbl tank"/>
      <sheetName val="302 bbl tank"/>
      <sheetName val="Test Tank"/>
      <sheetName val="Loading Rack"/>
      <sheetName val="Flare"/>
      <sheetName val="Heater"/>
      <sheetName val="FHC CALC KVB"/>
      <sheetName val="CMPFUG"/>
      <sheetName val="ICEs Eq. Descr."/>
      <sheetName val="ICEs Emissions"/>
      <sheetName val="ICEs EF"/>
    </sheetNames>
    <sheetDataSet>
      <sheetData sheetId="0"/>
      <sheetData sheetId="1"/>
      <sheetData sheetId="2" refreshError="1"/>
      <sheetData sheetId="3" refreshError="1"/>
      <sheetData sheetId="4"/>
      <sheetData sheetId="5">
        <row r="64">
          <cell r="G64">
            <v>0.15944874144804527</v>
          </cell>
          <cell r="H64">
            <v>2.9099395314268261E-2</v>
          </cell>
        </row>
      </sheetData>
      <sheetData sheetId="6">
        <row r="64">
          <cell r="G64">
            <v>8.5109197199504966E-2</v>
          </cell>
          <cell r="H64">
            <v>1.5532428488909658E-2</v>
          </cell>
        </row>
      </sheetData>
      <sheetData sheetId="7">
        <row r="64">
          <cell r="G64">
            <v>0.29639741594950514</v>
          </cell>
          <cell r="H64">
            <v>5.4092528410784692E-2</v>
          </cell>
        </row>
      </sheetData>
      <sheetData sheetId="8"/>
      <sheetData sheetId="9"/>
      <sheetData sheetId="10"/>
      <sheetData sheetId="11">
        <row r="59">
          <cell r="D59">
            <v>20.171273579999998</v>
          </cell>
          <cell r="E59">
            <v>3.6812574283499995</v>
          </cell>
        </row>
      </sheetData>
      <sheetData sheetId="12">
        <row r="27">
          <cell r="I27">
            <v>0.77634639999999977</v>
          </cell>
          <cell r="J27">
            <v>0.14168321799999997</v>
          </cell>
        </row>
      </sheetData>
      <sheetData sheetId="13" refreshError="1"/>
      <sheetData sheetId="14" refreshError="1"/>
      <sheetData sheetId="1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A New num"/>
      <sheetName val="Data A"/>
      <sheetName val="Data B"/>
      <sheetName val="Data C"/>
      <sheetName val="EF"/>
      <sheetName val="ST A"/>
      <sheetName val="ST B"/>
      <sheetName val="ST C"/>
      <sheetName val="LT A"/>
      <sheetName val="LT B"/>
      <sheetName val="LT C"/>
      <sheetName val="PTE"/>
      <sheetName val="FPTE"/>
      <sheetName val="NEI"/>
      <sheetName val="Data A 9D"/>
      <sheetName val="Variables"/>
      <sheetName val="CAM Calc"/>
      <sheetName val="Offsite ICE"/>
      <sheetName val="Exemp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8">
          <cell r="B8">
            <v>1100</v>
          </cell>
        </row>
        <row r="10">
          <cell r="B10">
            <v>796</v>
          </cell>
        </row>
        <row r="11">
          <cell r="B11">
            <v>239</v>
          </cell>
        </row>
      </sheetData>
      <sheetData sheetId="16"/>
      <sheetData sheetId="17"/>
      <sheetData sheetId="1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EF"/>
      <sheetName val="Short-Term"/>
      <sheetName val="Long-Term"/>
      <sheetName val="Total"/>
      <sheetName val="Federal PTE"/>
      <sheetName val="Exempt"/>
      <sheetName val="Variables"/>
      <sheetName val="Fuel Use Limits"/>
      <sheetName val="NEI-PTE Increa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6">
          <cell r="C6">
            <v>2524</v>
          </cell>
        </row>
      </sheetData>
      <sheetData sheetId="8"/>
      <sheetData sheetId="9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NK-2B"/>
    </sheetNames>
    <definedNames>
      <definedName name="Module2.printsheet"/>
    </defined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iler6"/>
    </sheetNames>
    <definedNames>
      <definedName name="print01"/>
    </defined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s"/>
      <sheetName val="Values"/>
      <sheetName val="Sheet3"/>
    </sheetNames>
    <sheetDataSet>
      <sheetData sheetId="0" refreshError="1"/>
      <sheetData sheetId="1">
        <row r="3">
          <cell r="B3">
            <v>0.25</v>
          </cell>
        </row>
        <row r="5">
          <cell r="B5">
            <v>0.16666666666666666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2 Fee Adjustment"/>
      <sheetName val="POPCO"/>
      <sheetName val="Calendar"/>
    </sheetNames>
    <sheetDataSet>
      <sheetData sheetId="0" refreshError="1">
        <row r="6">
          <cell r="B6">
            <v>48.72</v>
          </cell>
        </row>
        <row r="7">
          <cell r="B7">
            <v>25.26</v>
          </cell>
          <cell r="C7">
            <v>48.4</v>
          </cell>
          <cell r="D7">
            <v>4889.46</v>
          </cell>
        </row>
        <row r="8">
          <cell r="B8">
            <v>365.42</v>
          </cell>
          <cell r="C8">
            <v>48.4</v>
          </cell>
          <cell r="D8">
            <v>4889.46</v>
          </cell>
        </row>
        <row r="9">
          <cell r="B9">
            <v>4.91</v>
          </cell>
          <cell r="C9">
            <v>48.4</v>
          </cell>
          <cell r="D9">
            <v>4889.46</v>
          </cell>
        </row>
        <row r="10">
          <cell r="B10">
            <v>60.9</v>
          </cell>
          <cell r="C10">
            <v>509.34</v>
          </cell>
          <cell r="D10">
            <v>2444.16</v>
          </cell>
        </row>
        <row r="11">
          <cell r="B11">
            <v>2.79</v>
          </cell>
          <cell r="C11">
            <v>48.4</v>
          </cell>
          <cell r="D11">
            <v>2444.16</v>
          </cell>
        </row>
        <row r="12">
          <cell r="B12">
            <v>48.72</v>
          </cell>
        </row>
      </sheetData>
      <sheetData sheetId="1"/>
      <sheetData sheetId="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 Page"/>
      <sheetName val="EmFactor"/>
      <sheetName val="Control Panel"/>
      <sheetName val="PB_SUM"/>
      <sheetName val="PB_SFC"/>
      <sheetName val="PB_SCS"/>
      <sheetName val="PB_MB1"/>
      <sheetName val="PB_MB2"/>
      <sheetName val="PB_PES"/>
      <sheetName val="PB_FES"/>
      <sheetName val="PB_PE2"/>
      <sheetName val="PB_PS2"/>
      <sheetName val="TL_SUM "/>
      <sheetName val="TL_SFC "/>
      <sheetName val="TL_MB1"/>
      <sheetName val="TL_FES"/>
      <sheetName val="TL_PES"/>
      <sheetName val="TL_PE2 "/>
      <sheetName val="TR_SUM"/>
      <sheetName val="TR_SFC"/>
      <sheetName val="TR_MB1"/>
      <sheetName val="TR_FES"/>
      <sheetName val="TR_PE2"/>
      <sheetName val="RC_SUM"/>
      <sheetName val="RC_SFC"/>
      <sheetName val="RC_MB1"/>
      <sheetName val="RC_FES"/>
      <sheetName val="RC_PE2"/>
      <sheetName val="CC_SUM"/>
      <sheetName val="CC_SFC"/>
      <sheetName val="CC-MB1"/>
      <sheetName val="CC_FES"/>
      <sheetName val="CC_PE2"/>
      <sheetName val="SD_SUM"/>
      <sheetName val="SD_SFC"/>
      <sheetName val="SD_MB1"/>
      <sheetName val="SD_FES"/>
      <sheetName val="SD_PE2"/>
      <sheetName val="SD_RD"/>
      <sheetName val="FR_SUM"/>
      <sheetName val="FR_SFC"/>
      <sheetName val="FR_MB1"/>
      <sheetName val="FR_FES"/>
      <sheetName val="FR_PES"/>
      <sheetName val="FR_PE2"/>
      <sheetName val="FR_BC"/>
      <sheetName val="BD_SUM"/>
      <sheetName val="BD_MB1"/>
    </sheetNames>
    <sheetDataSet>
      <sheetData sheetId="0"/>
      <sheetData sheetId="1">
        <row r="13">
          <cell r="H13">
            <v>5.0000000000000001E-3</v>
          </cell>
          <cell r="I13">
            <v>1E-4</v>
          </cell>
        </row>
        <row r="14">
          <cell r="H14">
            <v>1.0999999999999999E-2</v>
          </cell>
          <cell r="I14">
            <v>1.6000000000000001E-3</v>
          </cell>
        </row>
        <row r="15">
          <cell r="H15">
            <v>1.0999999999999999E-2</v>
          </cell>
          <cell r="I15">
            <v>1.6000000000000001E-3</v>
          </cell>
        </row>
        <row r="18">
          <cell r="H18">
            <v>1.5E-3</v>
          </cell>
          <cell r="I18">
            <v>1E-4</v>
          </cell>
        </row>
        <row r="19">
          <cell r="H19">
            <v>1.6000000000000001E-3</v>
          </cell>
          <cell r="I19">
            <v>1E-4</v>
          </cell>
        </row>
        <row r="20">
          <cell r="H20">
            <v>1.4E-3</v>
          </cell>
          <cell r="I20">
            <v>1E-4</v>
          </cell>
        </row>
        <row r="21">
          <cell r="H21">
            <v>1E-3</v>
          </cell>
          <cell r="I21">
            <v>1E-4</v>
          </cell>
        </row>
        <row r="33">
          <cell r="Q33">
            <v>4.0000000000000002E-4</v>
          </cell>
        </row>
        <row r="34">
          <cell r="Q34">
            <v>4.0000000000000002E-4</v>
          </cell>
        </row>
        <row r="35">
          <cell r="Q35">
            <v>4.0000000000000002E-4</v>
          </cell>
        </row>
        <row r="36">
          <cell r="Q36">
            <v>2.9999999999999997E-4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NK-2B"/>
    </sheetNames>
    <definedNames>
      <definedName name="Module2.printsheet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-42 EF's"/>
      <sheetName val="Facility Info and EF's"/>
      <sheetName val="Emissions"/>
      <sheetName val="Baghouse Outlet"/>
      <sheetName val="Source Test"/>
      <sheetName val="BACT"/>
      <sheetName val="Facility NEI"/>
      <sheetName val="SSN-NEI"/>
    </sheetNames>
    <sheetDataSet>
      <sheetData sheetId="0"/>
      <sheetData sheetId="1">
        <row r="2">
          <cell r="A2" t="str">
            <v xml:space="preserve">ATC 11884  </v>
          </cell>
        </row>
        <row r="3">
          <cell r="A3" t="str">
            <v>Mission Ready Mix, Goleta</v>
          </cell>
        </row>
        <row r="10">
          <cell r="C10">
            <v>4.1322314049586778E-2</v>
          </cell>
        </row>
        <row r="13">
          <cell r="C13">
            <v>1500</v>
          </cell>
        </row>
        <row r="14">
          <cell r="C14">
            <v>450000</v>
          </cell>
        </row>
        <row r="56">
          <cell r="C56">
            <v>3796</v>
          </cell>
          <cell r="D56">
            <v>1329</v>
          </cell>
        </row>
      </sheetData>
      <sheetData sheetId="2">
        <row r="21">
          <cell r="B21">
            <v>57.661606822325425</v>
          </cell>
          <cell r="C21">
            <v>8.6137874637342424</v>
          </cell>
          <cell r="D21">
            <v>26.967402007627662</v>
          </cell>
          <cell r="E21">
            <v>4.0227911623532009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Data"/>
      <sheetName val="Table 1"/>
      <sheetName val="IDS Tables"/>
      <sheetName val="NEI"/>
      <sheetName val="Wash Tank"/>
      <sheetName val="Crude Tank"/>
      <sheetName val="Loading Rack"/>
      <sheetName val="FHC CALC KVB"/>
      <sheetName val="Tank Heater"/>
      <sheetName val="Flare"/>
      <sheetName val="Fees"/>
    </sheetNames>
    <sheetDataSet>
      <sheetData sheetId="0">
        <row r="3">
          <cell r="B3" t="str">
            <v>Conway</v>
          </cell>
        </row>
        <row r="5">
          <cell r="B5" t="str">
            <v>Enos Lease</v>
          </cell>
        </row>
        <row r="9">
          <cell r="B9">
            <v>0.95</v>
          </cell>
        </row>
        <row r="17">
          <cell r="B17">
            <v>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S Tables"/>
      <sheetName val="Total Permitted Emissions"/>
      <sheetName val="Wash Tank"/>
      <sheetName val="Crude Tank (2)"/>
      <sheetName val="KD Tanks"/>
      <sheetName val="Crude Loading Rack"/>
      <sheetName val="Loading Rack (2)"/>
      <sheetName val="Diluent Loading Rack"/>
      <sheetName val="FHC CALC KVB"/>
      <sheetName val="CMPFUG"/>
      <sheetName val="Loading Rac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7">
          <cell r="D17">
            <v>0.5</v>
          </cell>
        </row>
        <row r="18">
          <cell r="D18">
            <v>50</v>
          </cell>
        </row>
        <row r="19">
          <cell r="D19">
            <v>3.29</v>
          </cell>
        </row>
        <row r="20">
          <cell r="D20">
            <v>530</v>
          </cell>
          <cell r="F20">
            <v>70</v>
          </cell>
        </row>
        <row r="21">
          <cell r="D21">
            <v>160</v>
          </cell>
        </row>
        <row r="22">
          <cell r="D22">
            <v>500</v>
          </cell>
        </row>
        <row r="23">
          <cell r="D23">
            <v>50</v>
          </cell>
        </row>
        <row r="24">
          <cell r="D24">
            <v>18250</v>
          </cell>
        </row>
        <row r="25">
          <cell r="D25">
            <v>0.95</v>
          </cell>
        </row>
        <row r="26">
          <cell r="D26">
            <v>0.88500000000000001</v>
          </cell>
        </row>
        <row r="29">
          <cell r="G29">
            <v>3.125</v>
          </cell>
        </row>
        <row r="30">
          <cell r="G30">
            <v>114.0625</v>
          </cell>
        </row>
        <row r="31">
          <cell r="G31">
            <v>1.9336509433962266</v>
          </cell>
        </row>
        <row r="36">
          <cell r="H36">
            <v>12.994134339622642</v>
          </cell>
        </row>
        <row r="38">
          <cell r="H38">
            <v>40.606669811320756</v>
          </cell>
        </row>
        <row r="40">
          <cell r="H40">
            <v>0.74107172405660382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FBasis--&gt;"/>
      <sheetName val="SpecProf"/>
      <sheetName val="VC APCD Combustion"/>
      <sheetName val="Welding Factors"/>
      <sheetName val="Acids-Caustics"/>
      <sheetName val="Old Stream Data"/>
      <sheetName val="Unit Risk Factors"/>
      <sheetName val="New Sample Data"/>
      <sheetName val="MSDS"/>
      <sheetName val="Table 3-1 to 3-4"/>
      <sheetName val="SGTP"/>
      <sheetName val="SGTP Em"/>
      <sheetName val="SGTP Hrly"/>
      <sheetName val="OTP"/>
      <sheetName val="OTP Em"/>
      <sheetName val="OTP Hrly"/>
      <sheetName val="TT"/>
      <sheetName val="TT Em"/>
      <sheetName val="TT Hrly"/>
      <sheetName val="CPP"/>
      <sheetName val="CPP Em"/>
      <sheetName val="CPP Hrly"/>
      <sheetName val="Unsorted"/>
      <sheetName val="DataEF"/>
      <sheetName val="Calcs-&gt;&gt;"/>
      <sheetName val="CARB - CLP"/>
      <sheetName val="CARB-KVB"/>
      <sheetName val="Caustic - RL"/>
      <sheetName val="Ammonia Injection"/>
      <sheetName val="EPA AP42 Ch7"/>
      <sheetName val="Maintenance"/>
      <sheetName val="Solvent Use"/>
      <sheetName val="Produced Water"/>
      <sheetName val="Compressor Vents"/>
      <sheetName val="Steam System"/>
      <sheetName val="VCAPCD Combustion"/>
      <sheetName val="ThermOx Data"/>
      <sheetName val="Annual Avg"/>
      <sheetName val="TANK Calcs --&gt;"/>
      <sheetName val="Tanks"/>
      <sheetName val="FRT 1401a"/>
      <sheetName val="FRT 1401b"/>
      <sheetName val="FRT 1402"/>
      <sheetName val="FRT 3401a"/>
      <sheetName val="FRT 3401b"/>
      <sheetName val="Diesel 1416"/>
      <sheetName val="Equipment Lists--&gt;"/>
      <sheetName val="Stream Devices"/>
      <sheetName val="Device List"/>
      <sheetName val="LFC"/>
      <sheetName val="NoEmissions"/>
    </sheetNames>
    <sheetDataSet>
      <sheetData sheetId="0"/>
      <sheetData sheetId="1">
        <row r="4">
          <cell r="B4" t="str">
            <v>cas</v>
          </cell>
          <cell r="C4" t="str">
            <v>MW (lb/lb-mol)</v>
          </cell>
          <cell r="D4">
            <v>96</v>
          </cell>
          <cell r="E4">
            <v>297</v>
          </cell>
          <cell r="F4">
            <v>756</v>
          </cell>
          <cell r="G4">
            <v>757</v>
          </cell>
          <cell r="H4">
            <v>783</v>
          </cell>
          <cell r="I4">
            <v>1447</v>
          </cell>
        </row>
        <row r="5">
          <cell r="B5">
            <v>95501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0.125</v>
          </cell>
        </row>
        <row r="6">
          <cell r="B6">
            <v>589435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7.2800000000000004E-2</v>
          </cell>
          <cell r="I6">
            <v>0</v>
          </cell>
        </row>
        <row r="7">
          <cell r="B7">
            <v>108087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1.72E-2</v>
          </cell>
          <cell r="I7">
            <v>0</v>
          </cell>
        </row>
        <row r="8">
          <cell r="B8">
            <v>98011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0.125</v>
          </cell>
        </row>
        <row r="9">
          <cell r="B9">
            <v>7379126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3.7400000000000003E-2</v>
          </cell>
          <cell r="I9">
            <v>0</v>
          </cell>
        </row>
        <row r="10">
          <cell r="B10">
            <v>71432</v>
          </cell>
          <cell r="C10">
            <v>0</v>
          </cell>
          <cell r="D10">
            <v>0</v>
          </cell>
          <cell r="E10">
            <v>2.4E-2</v>
          </cell>
          <cell r="F10">
            <v>1E-3</v>
          </cell>
          <cell r="G10">
            <v>1E-3</v>
          </cell>
          <cell r="H10">
            <v>0</v>
          </cell>
          <cell r="I10">
            <v>0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1.6E-2</v>
          </cell>
          <cell r="G11">
            <v>8.9999999999999993E-3</v>
          </cell>
          <cell r="H11">
            <v>0</v>
          </cell>
          <cell r="I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6.0000000000000001E-3</v>
          </cell>
          <cell r="G12">
            <v>3.0000000000000001E-3</v>
          </cell>
          <cell r="H12">
            <v>0</v>
          </cell>
          <cell r="I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2E-3</v>
          </cell>
          <cell r="I13">
            <v>0</v>
          </cell>
        </row>
        <row r="14">
          <cell r="B14">
            <v>108907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0.125</v>
          </cell>
        </row>
        <row r="15">
          <cell r="B15">
            <v>8001589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0.125</v>
          </cell>
        </row>
        <row r="16">
          <cell r="B16">
            <v>110827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5.1000000000000004E-3</v>
          </cell>
          <cell r="I1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6.1000000000000004E-3</v>
          </cell>
          <cell r="I17">
            <v>0</v>
          </cell>
        </row>
        <row r="18">
          <cell r="B18">
            <v>74840</v>
          </cell>
          <cell r="C18">
            <v>0</v>
          </cell>
          <cell r="D18">
            <v>0</v>
          </cell>
          <cell r="E18">
            <v>2.7E-2</v>
          </cell>
          <cell r="F18">
            <v>6.4000000000000001E-2</v>
          </cell>
          <cell r="G18">
            <v>7.9000000000000001E-2</v>
          </cell>
          <cell r="H18">
            <v>0</v>
          </cell>
          <cell r="I18">
            <v>0</v>
          </cell>
        </row>
        <row r="19">
          <cell r="B19">
            <v>141786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2.0199999999999999E-2</v>
          </cell>
          <cell r="I19">
            <v>0</v>
          </cell>
        </row>
        <row r="20">
          <cell r="B20">
            <v>64175</v>
          </cell>
          <cell r="C20">
            <v>0</v>
          </cell>
          <cell r="D20">
            <v>5.6000000000000001E-2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1">
          <cell r="B21">
            <v>100414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5.1000000000000004E-3</v>
          </cell>
          <cell r="I21">
            <v>0</v>
          </cell>
        </row>
        <row r="22">
          <cell r="B22">
            <v>1678917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1.4200000000000001E-2</v>
          </cell>
          <cell r="I22">
            <v>0</v>
          </cell>
        </row>
        <row r="23">
          <cell r="B23">
            <v>1640897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2E-3</v>
          </cell>
          <cell r="I23">
            <v>0</v>
          </cell>
        </row>
        <row r="24">
          <cell r="B24">
            <v>107211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0.125</v>
          </cell>
        </row>
        <row r="25">
          <cell r="B25">
            <v>111762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6.4699999999999994E-2</v>
          </cell>
          <cell r="I25">
            <v>0</v>
          </cell>
        </row>
        <row r="26">
          <cell r="B26">
            <v>29299432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8.0999999999999996E-3</v>
          </cell>
          <cell r="I26">
            <v>0</v>
          </cell>
        </row>
        <row r="27">
          <cell r="B27">
            <v>110543</v>
          </cell>
          <cell r="C27">
            <v>0</v>
          </cell>
          <cell r="D27">
            <v>0</v>
          </cell>
          <cell r="E27">
            <v>4.7E-2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75285</v>
          </cell>
          <cell r="C28">
            <v>0</v>
          </cell>
          <cell r="D28">
            <v>0</v>
          </cell>
          <cell r="E28">
            <v>9.2999999999999999E-2</v>
          </cell>
          <cell r="F28">
            <v>4.0000000000000001E-3</v>
          </cell>
          <cell r="G28">
            <v>2E-3</v>
          </cell>
          <cell r="H28">
            <v>0</v>
          </cell>
          <cell r="I28">
            <v>0</v>
          </cell>
        </row>
        <row r="29">
          <cell r="B29">
            <v>124185</v>
          </cell>
          <cell r="C29">
            <v>0</v>
          </cell>
          <cell r="D29">
            <v>0.27800000000000002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142825</v>
          </cell>
          <cell r="C30">
            <v>0</v>
          </cell>
          <cell r="D30">
            <v>0</v>
          </cell>
          <cell r="E30">
            <v>0.05</v>
          </cell>
          <cell r="F30">
            <v>0.11600000000000001</v>
          </cell>
          <cell r="G30">
            <v>6.0999999999999999E-2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0</v>
          </cell>
          <cell r="D31">
            <v>0</v>
          </cell>
          <cell r="E31">
            <v>5.0999999999999997E-2</v>
          </cell>
          <cell r="F31">
            <v>9.9000000000000005E-2</v>
          </cell>
          <cell r="G31">
            <v>5.1999999999999998E-2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0.109</v>
          </cell>
          <cell r="E32">
            <v>0</v>
          </cell>
          <cell r="F32">
            <v>0</v>
          </cell>
          <cell r="G32">
            <v>0</v>
          </cell>
          <cell r="H32">
            <v>2.7300000000000001E-2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4.0000000000000001E-3</v>
          </cell>
          <cell r="E33">
            <v>4.0000000000000001E-3</v>
          </cell>
          <cell r="F33">
            <v>8.6999999999999994E-2</v>
          </cell>
          <cell r="G33">
            <v>4.5999999999999999E-2</v>
          </cell>
          <cell r="H33">
            <v>0</v>
          </cell>
          <cell r="I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0.112</v>
          </cell>
          <cell r="F34">
            <v>5.6000000000000001E-2</v>
          </cell>
          <cell r="G34">
            <v>2.1000000000000001E-2</v>
          </cell>
          <cell r="H34">
            <v>0</v>
          </cell>
          <cell r="I34">
            <v>0</v>
          </cell>
        </row>
        <row r="35">
          <cell r="B35">
            <v>0</v>
          </cell>
          <cell r="C35">
            <v>0</v>
          </cell>
          <cell r="D35">
            <v>0.01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B36">
            <v>67630</v>
          </cell>
          <cell r="C36">
            <v>0</v>
          </cell>
          <cell r="D36">
            <v>5.7000000000000002E-2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</row>
        <row r="37">
          <cell r="B37">
            <v>74828</v>
          </cell>
          <cell r="C37">
            <v>0</v>
          </cell>
          <cell r="D37">
            <v>0</v>
          </cell>
          <cell r="E37">
            <v>8.7999999999999995E-2</v>
          </cell>
          <cell r="F37">
            <v>0.376</v>
          </cell>
          <cell r="G37">
            <v>0.61299999999999999</v>
          </cell>
          <cell r="H37">
            <v>0</v>
          </cell>
          <cell r="I37">
            <v>0</v>
          </cell>
        </row>
        <row r="38">
          <cell r="B38">
            <v>67561</v>
          </cell>
          <cell r="C38">
            <v>0</v>
          </cell>
          <cell r="D38">
            <v>5.6000000000000001E-2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B39">
            <v>78933</v>
          </cell>
          <cell r="C39">
            <v>0</v>
          </cell>
          <cell r="D39">
            <v>0.1</v>
          </cell>
          <cell r="E39">
            <v>0</v>
          </cell>
          <cell r="F39">
            <v>0</v>
          </cell>
          <cell r="G39">
            <v>0</v>
          </cell>
          <cell r="H39">
            <v>5.1000000000000004E-3</v>
          </cell>
          <cell r="I39">
            <v>0</v>
          </cell>
        </row>
        <row r="40"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1E-3</v>
          </cell>
          <cell r="I40">
            <v>0</v>
          </cell>
        </row>
        <row r="41">
          <cell r="B41">
            <v>108101</v>
          </cell>
          <cell r="C41">
            <v>0</v>
          </cell>
          <cell r="D41">
            <v>0.05</v>
          </cell>
          <cell r="E41">
            <v>0</v>
          </cell>
          <cell r="F41">
            <v>0</v>
          </cell>
          <cell r="G41">
            <v>0</v>
          </cell>
          <cell r="H41">
            <v>3.0000000000000001E-3</v>
          </cell>
          <cell r="I41">
            <v>0</v>
          </cell>
        </row>
        <row r="42">
          <cell r="B42">
            <v>80626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0.125</v>
          </cell>
        </row>
        <row r="43">
          <cell r="B43">
            <v>108872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3.6400000000000002E-2</v>
          </cell>
          <cell r="I43">
            <v>0</v>
          </cell>
        </row>
        <row r="44">
          <cell r="B44">
            <v>106978</v>
          </cell>
          <cell r="C44">
            <v>0</v>
          </cell>
          <cell r="D44">
            <v>0</v>
          </cell>
          <cell r="E44">
            <v>0.20799999999999999</v>
          </cell>
          <cell r="F44">
            <v>7.3999999999999996E-2</v>
          </cell>
          <cell r="G44">
            <v>4.2999999999999997E-2</v>
          </cell>
          <cell r="H44">
            <v>0</v>
          </cell>
          <cell r="I44">
            <v>0</v>
          </cell>
        </row>
        <row r="45">
          <cell r="B45">
            <v>123864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9.6100000000000005E-2</v>
          </cell>
          <cell r="I45">
            <v>0</v>
          </cell>
        </row>
        <row r="46">
          <cell r="B46">
            <v>142825</v>
          </cell>
          <cell r="C46">
            <v>0</v>
          </cell>
          <cell r="D46">
            <v>0</v>
          </cell>
          <cell r="E46">
            <v>0.02</v>
          </cell>
          <cell r="F46">
            <v>0</v>
          </cell>
          <cell r="G46">
            <v>0</v>
          </cell>
          <cell r="H46">
            <v>2.93E-2</v>
          </cell>
          <cell r="I46">
            <v>0</v>
          </cell>
        </row>
        <row r="47">
          <cell r="B47">
            <v>109660</v>
          </cell>
          <cell r="C47">
            <v>0</v>
          </cell>
          <cell r="D47">
            <v>0</v>
          </cell>
          <cell r="E47">
            <v>0.10100000000000001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</row>
        <row r="48">
          <cell r="B48">
            <v>95476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4.4499999999999998E-2</v>
          </cell>
          <cell r="I48">
            <v>0</v>
          </cell>
        </row>
        <row r="49">
          <cell r="B49">
            <v>127184</v>
          </cell>
          <cell r="C49">
            <v>0</v>
          </cell>
          <cell r="D49">
            <v>0.1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</row>
        <row r="50">
          <cell r="B50">
            <v>108952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0.125</v>
          </cell>
        </row>
        <row r="51">
          <cell r="B51">
            <v>74986</v>
          </cell>
          <cell r="C51">
            <v>0</v>
          </cell>
          <cell r="D51">
            <v>0</v>
          </cell>
          <cell r="E51">
            <v>0.161</v>
          </cell>
          <cell r="F51">
            <v>0.10100000000000001</v>
          </cell>
          <cell r="G51">
            <v>7.0000000000000007E-2</v>
          </cell>
          <cell r="H51">
            <v>0</v>
          </cell>
          <cell r="I51">
            <v>0</v>
          </cell>
        </row>
        <row r="52">
          <cell r="B52">
            <v>109604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1.21E-2</v>
          </cell>
          <cell r="I52">
            <v>0</v>
          </cell>
        </row>
        <row r="53">
          <cell r="B53">
            <v>57556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0.125</v>
          </cell>
        </row>
        <row r="54">
          <cell r="B54">
            <v>108883</v>
          </cell>
          <cell r="C54">
            <v>0</v>
          </cell>
          <cell r="D54">
            <v>0.04</v>
          </cell>
          <cell r="E54">
            <v>1.4E-2</v>
          </cell>
          <cell r="F54">
            <v>0</v>
          </cell>
          <cell r="G54">
            <v>0</v>
          </cell>
          <cell r="H54">
            <v>0.38219999999999998</v>
          </cell>
          <cell r="I54">
            <v>0</v>
          </cell>
        </row>
        <row r="55">
          <cell r="B55">
            <v>2207036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4.0399999999999998E-2</v>
          </cell>
          <cell r="I55">
            <v>0</v>
          </cell>
        </row>
        <row r="56">
          <cell r="B56">
            <v>95636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1E-3</v>
          </cell>
          <cell r="I56">
            <v>0</v>
          </cell>
        </row>
        <row r="57">
          <cell r="B57">
            <v>30498636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1.6199999999999999E-2</v>
          </cell>
          <cell r="I57">
            <v>0</v>
          </cell>
        </row>
        <row r="58">
          <cell r="B58">
            <v>30498647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1E-3</v>
          </cell>
          <cell r="I58">
            <v>0</v>
          </cell>
        </row>
        <row r="59">
          <cell r="B59">
            <v>1330207</v>
          </cell>
          <cell r="C59">
            <v>0</v>
          </cell>
          <cell r="D59">
            <v>0.04</v>
          </cell>
          <cell r="E59">
            <v>0</v>
          </cell>
          <cell r="F59">
            <v>0</v>
          </cell>
          <cell r="G59">
            <v>0</v>
          </cell>
          <cell r="H59">
            <v>3.7400000000000003E-2</v>
          </cell>
          <cell r="I59">
            <v>0</v>
          </cell>
        </row>
        <row r="60"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</row>
        <row r="61">
          <cell r="B61">
            <v>0</v>
          </cell>
          <cell r="C61">
            <v>0</v>
          </cell>
          <cell r="D61">
            <v>0.90000000000000013</v>
          </cell>
          <cell r="E61">
            <v>1</v>
          </cell>
          <cell r="F61">
            <v>0.99999999999999989</v>
          </cell>
          <cell r="G61">
            <v>1</v>
          </cell>
          <cell r="H61">
            <v>0.98789999999999989</v>
          </cell>
          <cell r="I61">
            <v>1</v>
          </cell>
        </row>
        <row r="64">
          <cell r="B64" t="str">
            <v>FROG</v>
          </cell>
          <cell r="C64">
            <v>0</v>
          </cell>
          <cell r="D64">
            <v>0.90000000000000013</v>
          </cell>
          <cell r="E64">
            <v>0.88500000000000001</v>
          </cell>
          <cell r="F64">
            <v>0.55999999999999994</v>
          </cell>
          <cell r="G64">
            <v>0.30800000000000005</v>
          </cell>
          <cell r="H64">
            <v>0.98789999999999989</v>
          </cell>
          <cell r="I64">
            <v>1</v>
          </cell>
        </row>
      </sheetData>
      <sheetData sheetId="2"/>
      <sheetData sheetId="3"/>
      <sheetData sheetId="4"/>
      <sheetData sheetId="5">
        <row r="3">
          <cell r="K3" t="str">
            <v>Liquid</v>
          </cell>
          <cell r="L3" t="str">
            <v>Vapor Pressure</v>
          </cell>
          <cell r="M3" t="str">
            <v>SP-1</v>
          </cell>
          <cell r="N3" t="str">
            <v>SP-3</v>
          </cell>
          <cell r="O3" t="str">
            <v>SP-4</v>
          </cell>
          <cell r="P3" t="str">
            <v>SP-13</v>
          </cell>
          <cell r="Q3" t="str">
            <v>SL-2</v>
          </cell>
          <cell r="R3" t="str">
            <v>SL-3</v>
          </cell>
          <cell r="S3" t="str">
            <v>SL-4</v>
          </cell>
          <cell r="T3" t="str">
            <v>SL-5</v>
          </cell>
          <cell r="U3" t="str">
            <v>SL-6</v>
          </cell>
          <cell r="V3" t="str">
            <v>SL-7</v>
          </cell>
        </row>
        <row r="4">
          <cell r="K4">
            <v>0</v>
          </cell>
          <cell r="L4">
            <v>0</v>
          </cell>
          <cell r="M4" t="str">
            <v>Platform Liquid (Slug Catcher)</v>
          </cell>
          <cell r="N4" t="str">
            <v>Deth (Stabilizer Outlet)</v>
          </cell>
          <cell r="O4" t="str">
            <v>SWS Inlet</v>
          </cell>
          <cell r="P4" t="str">
            <v>Diesel Tank</v>
          </cell>
          <cell r="Q4" t="str">
            <v>QC Lab</v>
          </cell>
          <cell r="R4" t="str">
            <v>Anaerobic Filter</v>
          </cell>
          <cell r="S4" t="str">
            <v>Aeration Basin</v>
          </cell>
          <cell r="T4" t="str">
            <v>Emulsion</v>
          </cell>
          <cell r="U4" t="str">
            <v>Crude</v>
          </cell>
          <cell r="V4" t="str">
            <v>Produced Water</v>
          </cell>
        </row>
        <row r="5">
          <cell r="K5" t="str">
            <v>Air Pollutant</v>
          </cell>
          <cell r="L5" t="str">
            <v>Vapor Pressure (mm Hg)</v>
          </cell>
          <cell r="M5" t="str">
            <v>mg/l</v>
          </cell>
          <cell r="N5" t="str">
            <v>mg/l</v>
          </cell>
          <cell r="O5" t="str">
            <v>mg/l</v>
          </cell>
          <cell r="P5" t="str">
            <v>mg/kg</v>
          </cell>
          <cell r="Q5" t="str">
            <v>mg/l</v>
          </cell>
          <cell r="R5" t="str">
            <v>mg/l</v>
          </cell>
          <cell r="S5" t="str">
            <v>mg/l</v>
          </cell>
          <cell r="T5" t="str">
            <v>mg/l</v>
          </cell>
          <cell r="U5" t="str">
            <v>mg/l</v>
          </cell>
          <cell r="V5" t="str">
            <v>mg/l</v>
          </cell>
        </row>
        <row r="6">
          <cell r="K6" t="str">
            <v>Benzene</v>
          </cell>
          <cell r="L6">
            <v>96</v>
          </cell>
          <cell r="M6">
            <v>227</v>
          </cell>
          <cell r="N6">
            <v>14</v>
          </cell>
          <cell r="O6">
            <v>167</v>
          </cell>
          <cell r="P6">
            <v>116.67</v>
          </cell>
          <cell r="Q6">
            <v>0</v>
          </cell>
          <cell r="R6">
            <v>170</v>
          </cell>
          <cell r="S6">
            <v>0</v>
          </cell>
          <cell r="T6">
            <v>530</v>
          </cell>
          <cell r="U6">
            <v>820</v>
          </cell>
          <cell r="V6">
            <v>828</v>
          </cell>
        </row>
        <row r="7">
          <cell r="K7" t="str">
            <v>Carbonyl Sulfide</v>
          </cell>
          <cell r="L7">
            <v>1640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33</v>
          </cell>
          <cell r="S7">
            <v>21</v>
          </cell>
          <cell r="T7">
            <v>120</v>
          </cell>
          <cell r="U7">
            <v>47</v>
          </cell>
          <cell r="V7">
            <v>188</v>
          </cell>
        </row>
        <row r="8">
          <cell r="K8" t="str">
            <v>Chlorine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2.5299999999999998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</row>
        <row r="9">
          <cell r="K9" t="str">
            <v>Cyclohexane</v>
          </cell>
          <cell r="L9">
            <v>98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1300</v>
          </cell>
          <cell r="U9">
            <v>1900</v>
          </cell>
          <cell r="V9">
            <v>2031</v>
          </cell>
        </row>
        <row r="10">
          <cell r="K10" t="str">
            <v>Ethylbenzene</v>
          </cell>
          <cell r="L10">
            <v>10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660</v>
          </cell>
          <cell r="R10">
            <v>58</v>
          </cell>
          <cell r="S10">
            <v>0</v>
          </cell>
          <cell r="T10">
            <v>0</v>
          </cell>
          <cell r="U10">
            <v>1100</v>
          </cell>
          <cell r="V10">
            <v>0</v>
          </cell>
        </row>
        <row r="11">
          <cell r="K11" t="str">
            <v>Hydrogen Sulfide</v>
          </cell>
          <cell r="L11">
            <v>546</v>
          </cell>
          <cell r="M11">
            <v>9833</v>
          </cell>
          <cell r="N11">
            <v>15.5</v>
          </cell>
          <cell r="O11">
            <v>311.7</v>
          </cell>
          <cell r="P11">
            <v>0</v>
          </cell>
          <cell r="Q11">
            <v>0</v>
          </cell>
          <cell r="R11">
            <v>100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</row>
        <row r="12">
          <cell r="K12" t="str">
            <v>naphthalene</v>
          </cell>
          <cell r="L12">
            <v>1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96</v>
          </cell>
          <cell r="S12">
            <v>0</v>
          </cell>
          <cell r="T12">
            <v>130</v>
          </cell>
          <cell r="U12">
            <v>190</v>
          </cell>
          <cell r="V12">
            <v>203</v>
          </cell>
        </row>
        <row r="13">
          <cell r="K13" t="str">
            <v>Toluene</v>
          </cell>
          <cell r="L13">
            <v>24</v>
          </cell>
          <cell r="M13">
            <v>35</v>
          </cell>
          <cell r="N13">
            <v>6</v>
          </cell>
          <cell r="O13">
            <v>127</v>
          </cell>
          <cell r="P13">
            <v>366.67</v>
          </cell>
          <cell r="Q13">
            <v>120000</v>
          </cell>
          <cell r="R13">
            <v>170</v>
          </cell>
          <cell r="S13">
            <v>0</v>
          </cell>
          <cell r="T13">
            <v>1300</v>
          </cell>
          <cell r="U13">
            <v>2000</v>
          </cell>
          <cell r="V13">
            <v>2031</v>
          </cell>
        </row>
        <row r="14">
          <cell r="K14" t="str">
            <v>Xylenes</v>
          </cell>
          <cell r="L14">
            <v>9</v>
          </cell>
          <cell r="M14">
            <v>33</v>
          </cell>
          <cell r="N14">
            <v>25</v>
          </cell>
          <cell r="O14">
            <v>22</v>
          </cell>
          <cell r="P14">
            <v>556.66999999999996</v>
          </cell>
          <cell r="Q14">
            <v>1800</v>
          </cell>
          <cell r="R14">
            <v>150</v>
          </cell>
          <cell r="S14">
            <v>0</v>
          </cell>
          <cell r="T14">
            <v>1200</v>
          </cell>
          <cell r="U14">
            <v>1900</v>
          </cell>
          <cell r="V14">
            <v>1875</v>
          </cell>
        </row>
        <row r="15">
          <cell r="K15" t="str">
            <v>Methanol</v>
          </cell>
          <cell r="L15">
            <v>0</v>
          </cell>
          <cell r="M15">
            <v>0</v>
          </cell>
          <cell r="N15">
            <v>1</v>
          </cell>
          <cell r="O15">
            <v>23078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</row>
        <row r="16">
          <cell r="K16" t="str">
            <v>Phosphoric Acid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1.2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</row>
        <row r="17">
          <cell r="K17" t="str">
            <v>Trimethylbenzene (1,2,4)</v>
          </cell>
          <cell r="L17">
            <v>7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2500</v>
          </cell>
          <cell r="R17">
            <v>28</v>
          </cell>
          <cell r="S17">
            <v>0</v>
          </cell>
          <cell r="T17">
            <v>310</v>
          </cell>
          <cell r="U17">
            <v>450</v>
          </cell>
          <cell r="V17">
            <v>484</v>
          </cell>
        </row>
        <row r="18">
          <cell r="K18" t="str">
            <v>Glycol Ethers</v>
          </cell>
          <cell r="L18">
            <v>0</v>
          </cell>
          <cell r="M18">
            <v>0.7</v>
          </cell>
          <cell r="N18">
            <v>1</v>
          </cell>
          <cell r="O18">
            <v>790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</row>
        <row r="19">
          <cell r="K19" t="str">
            <v>Propylene</v>
          </cell>
          <cell r="L19">
            <v>0</v>
          </cell>
          <cell r="M19">
            <v>0</v>
          </cell>
          <cell r="N19">
            <v>1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</row>
        <row r="20">
          <cell r="K20" t="str">
            <v>Ammonia</v>
          </cell>
          <cell r="L20">
            <v>0</v>
          </cell>
          <cell r="M20">
            <v>0</v>
          </cell>
          <cell r="N20">
            <v>0</v>
          </cell>
          <cell r="O20">
            <v>0.23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</row>
        <row r="21">
          <cell r="K21" t="str">
            <v>Sodium Hydroxide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</row>
        <row r="22">
          <cell r="K22" t="str">
            <v>Methyl Mercaptan</v>
          </cell>
          <cell r="L22">
            <v>0</v>
          </cell>
          <cell r="M22">
            <v>0</v>
          </cell>
          <cell r="N22">
            <v>0</v>
          </cell>
          <cell r="O22">
            <v>96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</row>
        <row r="23">
          <cell r="K23" t="str">
            <v>Arsenic</v>
          </cell>
          <cell r="L23">
            <v>0</v>
          </cell>
          <cell r="M23">
            <v>5</v>
          </cell>
          <cell r="N23">
            <v>0</v>
          </cell>
          <cell r="O23">
            <v>0</v>
          </cell>
          <cell r="P23">
            <v>3.03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</row>
        <row r="24">
          <cell r="K24" t="str">
            <v>Beryllium</v>
          </cell>
          <cell r="L24">
            <v>0</v>
          </cell>
          <cell r="M24">
            <v>10</v>
          </cell>
          <cell r="N24">
            <v>0</v>
          </cell>
          <cell r="O24">
            <v>0</v>
          </cell>
          <cell r="P24">
            <v>0.1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</row>
        <row r="25">
          <cell r="K25" t="str">
            <v>Cadmium</v>
          </cell>
          <cell r="L25">
            <v>0</v>
          </cell>
          <cell r="M25">
            <v>7.67</v>
          </cell>
          <cell r="N25">
            <v>0</v>
          </cell>
          <cell r="O25">
            <v>0</v>
          </cell>
          <cell r="P25">
            <v>0.1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</row>
        <row r="26">
          <cell r="K26" t="str">
            <v>hexavalent chromium</v>
          </cell>
          <cell r="L26">
            <v>0</v>
          </cell>
          <cell r="M26">
            <v>10</v>
          </cell>
          <cell r="N26">
            <v>0</v>
          </cell>
          <cell r="O26">
            <v>0</v>
          </cell>
          <cell r="P26">
            <v>0.1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</row>
        <row r="27">
          <cell r="K27" t="str">
            <v>Copper</v>
          </cell>
          <cell r="L27">
            <v>0</v>
          </cell>
          <cell r="M27">
            <v>76</v>
          </cell>
          <cell r="N27">
            <v>0</v>
          </cell>
          <cell r="O27">
            <v>0</v>
          </cell>
          <cell r="P27">
            <v>0.16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</row>
        <row r="28">
          <cell r="K28" t="str">
            <v>Lead</v>
          </cell>
          <cell r="L28">
            <v>0</v>
          </cell>
          <cell r="M28">
            <v>76.5</v>
          </cell>
          <cell r="N28">
            <v>0</v>
          </cell>
          <cell r="O28">
            <v>0</v>
          </cell>
          <cell r="P28">
            <v>0.41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</row>
        <row r="29">
          <cell r="K29" t="str">
            <v>Manganese</v>
          </cell>
          <cell r="L29">
            <v>0</v>
          </cell>
          <cell r="M29">
            <v>313.33</v>
          </cell>
          <cell r="N29">
            <v>0</v>
          </cell>
          <cell r="O29">
            <v>0</v>
          </cell>
          <cell r="P29">
            <v>0.1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</row>
        <row r="30">
          <cell r="K30" t="str">
            <v>Mercury</v>
          </cell>
          <cell r="L30">
            <v>0</v>
          </cell>
          <cell r="M30">
            <v>0.42</v>
          </cell>
          <cell r="N30">
            <v>0</v>
          </cell>
          <cell r="O30">
            <v>0</v>
          </cell>
          <cell r="P30">
            <v>0.1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</row>
        <row r="31">
          <cell r="K31" t="str">
            <v>Nickel</v>
          </cell>
          <cell r="L31">
            <v>0</v>
          </cell>
          <cell r="M31">
            <v>95</v>
          </cell>
          <cell r="N31">
            <v>0</v>
          </cell>
          <cell r="O31">
            <v>0</v>
          </cell>
          <cell r="P31">
            <v>0.17</v>
          </cell>
          <cell r="Q31">
            <v>0</v>
          </cell>
          <cell r="R31">
            <v>0.09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</row>
        <row r="32">
          <cell r="K32" t="str">
            <v>Selenium</v>
          </cell>
          <cell r="L32">
            <v>0</v>
          </cell>
          <cell r="M32">
            <v>5</v>
          </cell>
          <cell r="N32">
            <v>0</v>
          </cell>
          <cell r="O32">
            <v>0</v>
          </cell>
          <cell r="P32">
            <v>0.05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</row>
        <row r="33">
          <cell r="K33" t="str">
            <v>Zinc</v>
          </cell>
          <cell r="L33">
            <v>0</v>
          </cell>
          <cell r="M33">
            <v>586.66999999999996</v>
          </cell>
          <cell r="N33">
            <v>0</v>
          </cell>
          <cell r="O33">
            <v>0</v>
          </cell>
          <cell r="P33">
            <v>1.69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</row>
        <row r="39">
          <cell r="K39" t="str">
            <v>LFC Liquid</v>
          </cell>
          <cell r="L39" t="str">
            <v>MW</v>
          </cell>
          <cell r="M39" t="str">
            <v>SP-1</v>
          </cell>
          <cell r="N39" t="str">
            <v>SP-3</v>
          </cell>
          <cell r="O39" t="str">
            <v>SP-4</v>
          </cell>
          <cell r="P39" t="str">
            <v>SP-13</v>
          </cell>
          <cell r="Q39" t="str">
            <v>SL-2</v>
          </cell>
          <cell r="R39" t="str">
            <v>SL-3</v>
          </cell>
          <cell r="S39" t="str">
            <v>SL-4</v>
          </cell>
          <cell r="T39" t="str">
            <v>SL-5</v>
          </cell>
          <cell r="U39" t="str">
            <v>SL-6</v>
          </cell>
          <cell r="V39" t="str">
            <v>SL-7</v>
          </cell>
        </row>
        <row r="40">
          <cell r="K40" t="str">
            <v>Stream Density</v>
          </cell>
          <cell r="L40" t="str">
            <v>mg/l</v>
          </cell>
          <cell r="M40">
            <v>1000000</v>
          </cell>
          <cell r="N40">
            <v>420000</v>
          </cell>
          <cell r="O40">
            <v>1000000</v>
          </cell>
          <cell r="P40">
            <v>0</v>
          </cell>
          <cell r="Q40">
            <v>850000</v>
          </cell>
          <cell r="R40">
            <v>1000000</v>
          </cell>
          <cell r="S40">
            <v>1000000</v>
          </cell>
          <cell r="T40">
            <v>640000</v>
          </cell>
          <cell r="U40">
            <v>540000</v>
          </cell>
          <cell r="V40">
            <v>0</v>
          </cell>
        </row>
        <row r="41">
          <cell r="K41" t="str">
            <v>Air Pollutant</v>
          </cell>
          <cell r="L41" t="str">
            <v>g/mole</v>
          </cell>
          <cell r="M41" t="str">
            <v>lb/lb</v>
          </cell>
          <cell r="N41" t="str">
            <v>lb/lb</v>
          </cell>
          <cell r="O41" t="str">
            <v>lb/lb</v>
          </cell>
          <cell r="P41" t="str">
            <v>lb/lb</v>
          </cell>
          <cell r="Q41" t="str">
            <v>lb/lb</v>
          </cell>
          <cell r="R41" t="str">
            <v>lb/lb</v>
          </cell>
          <cell r="S41" t="str">
            <v>lb/lb</v>
          </cell>
          <cell r="T41" t="str">
            <v>lb/lb</v>
          </cell>
          <cell r="U41" t="str">
            <v>lb/lb</v>
          </cell>
          <cell r="V41" t="str">
            <v>lb/lb</v>
          </cell>
        </row>
        <row r="42">
          <cell r="K42" t="str">
            <v>Benzene</v>
          </cell>
          <cell r="L42">
            <v>78</v>
          </cell>
          <cell r="M42">
            <v>2.2699999999999999E-4</v>
          </cell>
          <cell r="N42">
            <v>3.3333333333333335E-5</v>
          </cell>
          <cell r="O42">
            <v>1.6699999999999999E-4</v>
          </cell>
          <cell r="P42">
            <v>1.1667000000000001E-4</v>
          </cell>
          <cell r="Q42">
            <v>0</v>
          </cell>
          <cell r="R42">
            <v>1.7000000000000001E-4</v>
          </cell>
          <cell r="S42">
            <v>0</v>
          </cell>
          <cell r="T42">
            <v>8.2812499999999998E-4</v>
          </cell>
          <cell r="U42">
            <v>1.5185185185185184E-3</v>
          </cell>
          <cell r="V42">
            <v>0</v>
          </cell>
        </row>
        <row r="43">
          <cell r="K43" t="str">
            <v>Carbonyl Sulfide</v>
          </cell>
          <cell r="L43">
            <v>60.07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3.3000000000000003E-5</v>
          </cell>
          <cell r="S43">
            <v>2.0999999999999999E-5</v>
          </cell>
          <cell r="T43">
            <v>1.875E-4</v>
          </cell>
          <cell r="U43">
            <v>8.7037037037037039E-5</v>
          </cell>
          <cell r="V43">
            <v>0</v>
          </cell>
        </row>
        <row r="44">
          <cell r="K44" t="str">
            <v>Chlorine</v>
          </cell>
          <cell r="L44">
            <v>70.906000000000006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</row>
        <row r="45">
          <cell r="K45" t="str">
            <v>Cyclohexane</v>
          </cell>
          <cell r="L45">
            <v>84.6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2.0312500000000001E-3</v>
          </cell>
          <cell r="U45">
            <v>3.5185185185185185E-3</v>
          </cell>
          <cell r="V45">
            <v>0</v>
          </cell>
        </row>
        <row r="46">
          <cell r="K46" t="str">
            <v>Ethyl benzene</v>
          </cell>
          <cell r="L46">
            <v>106.17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7.7647058823529416E-4</v>
          </cell>
          <cell r="R46">
            <v>5.8E-5</v>
          </cell>
          <cell r="S46">
            <v>0</v>
          </cell>
          <cell r="T46">
            <v>0</v>
          </cell>
          <cell r="U46">
            <v>2.0370370370370369E-3</v>
          </cell>
          <cell r="V46">
            <v>0</v>
          </cell>
        </row>
        <row r="47">
          <cell r="K47" t="str">
            <v>Hydrogen Sulfide</v>
          </cell>
          <cell r="L47">
            <v>34</v>
          </cell>
          <cell r="M47">
            <v>9.8329999999999997E-3</v>
          </cell>
          <cell r="N47">
            <v>3.6904761904761908E-5</v>
          </cell>
          <cell r="O47">
            <v>3.1169999999999999E-4</v>
          </cell>
          <cell r="P47">
            <v>0</v>
          </cell>
          <cell r="Q47">
            <v>0</v>
          </cell>
          <cell r="R47">
            <v>1E-4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</row>
        <row r="48">
          <cell r="K48" t="str">
            <v>naphthalene</v>
          </cell>
          <cell r="L48">
            <v>128.16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9.6000000000000002E-5</v>
          </cell>
          <cell r="S48">
            <v>0</v>
          </cell>
          <cell r="T48">
            <v>2.0312499999999999E-4</v>
          </cell>
          <cell r="U48">
            <v>3.5185185185185184E-4</v>
          </cell>
          <cell r="V48">
            <v>0</v>
          </cell>
        </row>
        <row r="49">
          <cell r="K49" t="str">
            <v>Toluene</v>
          </cell>
          <cell r="L49">
            <v>92</v>
          </cell>
          <cell r="M49">
            <v>3.4999999999999997E-5</v>
          </cell>
          <cell r="N49">
            <v>1.4285714285714285E-5</v>
          </cell>
          <cell r="O49">
            <v>1.27E-4</v>
          </cell>
          <cell r="P49">
            <v>3.6667000000000004E-4</v>
          </cell>
          <cell r="Q49">
            <v>0.14117647058823529</v>
          </cell>
          <cell r="R49">
            <v>1.7000000000000001E-4</v>
          </cell>
          <cell r="S49">
            <v>0</v>
          </cell>
          <cell r="T49">
            <v>2.0312500000000001E-3</v>
          </cell>
          <cell r="U49">
            <v>3.7037037037037038E-3</v>
          </cell>
          <cell r="V49">
            <v>0</v>
          </cell>
        </row>
        <row r="50">
          <cell r="K50" t="str">
            <v>Xylenes</v>
          </cell>
          <cell r="L50">
            <v>106</v>
          </cell>
          <cell r="M50">
            <v>3.3000000000000003E-5</v>
          </cell>
          <cell r="N50">
            <v>5.9523809523809524E-5</v>
          </cell>
          <cell r="O50">
            <v>2.1999999999999999E-5</v>
          </cell>
          <cell r="P50">
            <v>5.5666999999999999E-4</v>
          </cell>
          <cell r="Q50">
            <v>2.1176470588235292E-3</v>
          </cell>
          <cell r="R50">
            <v>1.4999999999999999E-4</v>
          </cell>
          <cell r="S50">
            <v>0</v>
          </cell>
          <cell r="T50">
            <v>1.8749999999999999E-3</v>
          </cell>
          <cell r="U50">
            <v>3.5185185185185185E-3</v>
          </cell>
          <cell r="V50">
            <v>0</v>
          </cell>
        </row>
        <row r="51">
          <cell r="K51" t="str">
            <v>Methanol</v>
          </cell>
          <cell r="L51">
            <v>32</v>
          </cell>
          <cell r="M51">
            <v>0</v>
          </cell>
          <cell r="N51">
            <v>2.3809523809523808E-6</v>
          </cell>
          <cell r="O51">
            <v>2.3078000000000001E-2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</row>
        <row r="52">
          <cell r="K52" t="str">
            <v>Phosphoric Acid</v>
          </cell>
          <cell r="L52">
            <v>97.99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1.1999999999999999E-6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</row>
        <row r="53">
          <cell r="K53" t="str">
            <v>Trimethylbenzene (1,2,4)</v>
          </cell>
          <cell r="L53">
            <v>120.19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2.9411764705882353E-3</v>
          </cell>
          <cell r="R53">
            <v>2.8E-5</v>
          </cell>
          <cell r="S53">
            <v>0</v>
          </cell>
          <cell r="T53">
            <v>4.84375E-4</v>
          </cell>
          <cell r="U53">
            <v>8.3333333333333339E-4</v>
          </cell>
          <cell r="V53">
            <v>0</v>
          </cell>
        </row>
        <row r="54">
          <cell r="K54" t="str">
            <v>Glycol Ethers</v>
          </cell>
          <cell r="L54">
            <v>120</v>
          </cell>
          <cell r="M54">
            <v>6.9999999999999997E-7</v>
          </cell>
          <cell r="N54">
            <v>2.3809523809523808E-6</v>
          </cell>
          <cell r="O54">
            <v>7.9000000000000001E-4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</row>
        <row r="55">
          <cell r="K55" t="str">
            <v>Propylene</v>
          </cell>
          <cell r="L55">
            <v>42</v>
          </cell>
          <cell r="M55">
            <v>0</v>
          </cell>
          <cell r="N55">
            <v>2.3809523809523808E-6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</row>
        <row r="56">
          <cell r="K56" t="str">
            <v>Ammonia</v>
          </cell>
          <cell r="L56">
            <v>17</v>
          </cell>
          <cell r="M56">
            <v>0</v>
          </cell>
          <cell r="N56">
            <v>0</v>
          </cell>
          <cell r="O56">
            <v>2.3000000000000002E-7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</row>
        <row r="57">
          <cell r="K57" t="str">
            <v>Sodium Hydroxide</v>
          </cell>
          <cell r="L57">
            <v>39.99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</row>
        <row r="58">
          <cell r="K58" t="str">
            <v>Methyl Mercaptan</v>
          </cell>
          <cell r="L58">
            <v>48.1</v>
          </cell>
          <cell r="M58">
            <v>0</v>
          </cell>
          <cell r="N58">
            <v>0</v>
          </cell>
          <cell r="O58">
            <v>9.6000000000000002E-5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</row>
        <row r="59">
          <cell r="K59" t="str">
            <v>Arsenic</v>
          </cell>
          <cell r="L59">
            <v>74.92</v>
          </cell>
          <cell r="M59">
            <v>5.0000000000000004E-6</v>
          </cell>
          <cell r="N59">
            <v>0</v>
          </cell>
          <cell r="O59">
            <v>0</v>
          </cell>
          <cell r="P59">
            <v>3.0299999999999998E-6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</row>
        <row r="60">
          <cell r="K60" t="str">
            <v>Beryllium</v>
          </cell>
          <cell r="L60">
            <v>9.0120000000000005</v>
          </cell>
          <cell r="M60">
            <v>1.0000000000000001E-5</v>
          </cell>
          <cell r="N60">
            <v>0</v>
          </cell>
          <cell r="O60">
            <v>0</v>
          </cell>
          <cell r="P60">
            <v>1.0000000000000001E-7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</row>
        <row r="61">
          <cell r="K61" t="str">
            <v>Cadmium</v>
          </cell>
          <cell r="L61">
            <v>112.41</v>
          </cell>
          <cell r="M61">
            <v>7.6699999999999994E-6</v>
          </cell>
          <cell r="N61">
            <v>0</v>
          </cell>
          <cell r="O61">
            <v>0</v>
          </cell>
          <cell r="P61">
            <v>1.0000000000000001E-7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</row>
        <row r="62">
          <cell r="K62" t="str">
            <v>hexavalent chromium</v>
          </cell>
          <cell r="L62">
            <v>51.996000000000002</v>
          </cell>
          <cell r="M62">
            <v>1.0000000000000001E-5</v>
          </cell>
          <cell r="N62">
            <v>0</v>
          </cell>
          <cell r="O62">
            <v>0</v>
          </cell>
          <cell r="P62">
            <v>1.0000000000000001E-7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</row>
        <row r="63">
          <cell r="K63" t="str">
            <v>Copper</v>
          </cell>
          <cell r="L63">
            <v>63.545999999999999</v>
          </cell>
          <cell r="M63">
            <v>7.6000000000000004E-5</v>
          </cell>
          <cell r="N63">
            <v>0</v>
          </cell>
          <cell r="O63">
            <v>0</v>
          </cell>
          <cell r="P63">
            <v>1.6E-7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</row>
        <row r="64">
          <cell r="K64" t="str">
            <v>Lead</v>
          </cell>
          <cell r="L64">
            <v>207.2</v>
          </cell>
          <cell r="M64">
            <v>7.6500000000000003E-5</v>
          </cell>
          <cell r="N64">
            <v>0</v>
          </cell>
          <cell r="O64">
            <v>0</v>
          </cell>
          <cell r="P64">
            <v>4.0999999999999999E-7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</row>
        <row r="65">
          <cell r="K65" t="str">
            <v>Manganese</v>
          </cell>
          <cell r="L65">
            <v>54.93</v>
          </cell>
          <cell r="M65">
            <v>3.1333000000000001E-4</v>
          </cell>
          <cell r="N65">
            <v>0</v>
          </cell>
          <cell r="O65">
            <v>0</v>
          </cell>
          <cell r="P65">
            <v>1.0000000000000001E-7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</row>
        <row r="66">
          <cell r="K66" t="str">
            <v>Mercury</v>
          </cell>
          <cell r="L66">
            <v>200.59</v>
          </cell>
          <cell r="M66">
            <v>4.2E-7</v>
          </cell>
          <cell r="N66">
            <v>0</v>
          </cell>
          <cell r="O66">
            <v>0</v>
          </cell>
          <cell r="P66">
            <v>1.0000000000000001E-7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</row>
        <row r="67">
          <cell r="K67" t="str">
            <v>Nickel</v>
          </cell>
          <cell r="L67">
            <v>58.69</v>
          </cell>
          <cell r="M67">
            <v>9.5000000000000005E-5</v>
          </cell>
          <cell r="N67">
            <v>0</v>
          </cell>
          <cell r="O67">
            <v>0</v>
          </cell>
          <cell r="P67">
            <v>1.7000000000000001E-7</v>
          </cell>
          <cell r="Q67">
            <v>0</v>
          </cell>
          <cell r="R67">
            <v>8.9999999999999999E-8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</row>
        <row r="68">
          <cell r="K68" t="str">
            <v>Selenium</v>
          </cell>
          <cell r="L68">
            <v>78.959999999999994</v>
          </cell>
          <cell r="M68">
            <v>5.0000000000000004E-6</v>
          </cell>
          <cell r="N68">
            <v>0</v>
          </cell>
          <cell r="O68">
            <v>0</v>
          </cell>
          <cell r="P68">
            <v>5.0000000000000004E-8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</row>
        <row r="69">
          <cell r="K69" t="str">
            <v>Zinc</v>
          </cell>
          <cell r="L69">
            <v>65.39</v>
          </cell>
          <cell r="M69">
            <v>5.8666999999999996E-4</v>
          </cell>
          <cell r="N69">
            <v>0</v>
          </cell>
          <cell r="O69">
            <v>0</v>
          </cell>
          <cell r="P69">
            <v>1.6899999999999999E-6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57">
          <cell r="K57">
            <v>0.75</v>
          </cell>
        </row>
      </sheetData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"/>
      <sheetName val="USER INPUTS"/>
      <sheetName val="POLLUTANTS"/>
      <sheetName val="INPUT REVIEW"/>
      <sheetName val="METHANE"/>
      <sheetName val="RESULTS"/>
      <sheetName val="GRAPHS"/>
      <sheetName val="INVENTORY"/>
      <sheetName val="REPORT"/>
      <sheetName val="DEFAULTS"/>
    </sheetNames>
    <sheetDataSet>
      <sheetData sheetId="0"/>
      <sheetData sheetId="1">
        <row r="5">
          <cell r="D5">
            <v>1967</v>
          </cell>
        </row>
        <row r="6">
          <cell r="D6">
            <v>2020</v>
          </cell>
        </row>
        <row r="7">
          <cell r="D7" t="b">
            <v>0</v>
          </cell>
        </row>
      </sheetData>
      <sheetData sheetId="2"/>
      <sheetData sheetId="3"/>
      <sheetData sheetId="4">
        <row r="15">
          <cell r="D15">
            <v>2020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"/>
    </sheetNames>
    <sheetDataSet>
      <sheetData sheetId="0" refreshError="1">
        <row r="11">
          <cell r="C11">
            <v>1.905</v>
          </cell>
        </row>
        <row r="12">
          <cell r="F12">
            <v>0.16900000000000001</v>
          </cell>
        </row>
        <row r="20">
          <cell r="C20">
            <v>0</v>
          </cell>
          <cell r="D20">
            <v>0</v>
          </cell>
          <cell r="E20">
            <v>0</v>
          </cell>
          <cell r="G20">
            <v>9.4499999999999993</v>
          </cell>
        </row>
        <row r="21">
          <cell r="F21">
            <v>0.16900000000000001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EF"/>
      <sheetName val="ST"/>
      <sheetName val="LT"/>
      <sheetName val="Total"/>
      <sheetName val="Federal PTE"/>
      <sheetName val="CPP Calcs"/>
      <sheetName val="CPP EF Basis"/>
      <sheetName val="ThermOx Data"/>
      <sheetName val="ThermOx EF"/>
      <sheetName val="ThermOx ST"/>
      <sheetName val="ThermOx LT"/>
      <sheetName val="Facility NEI"/>
      <sheetName val="SSN-NEI"/>
      <sheetName val="ESE"/>
      <sheetName val="Table 7.1 NOx"/>
      <sheetName val="Table 7.2 ROC"/>
      <sheetName val="Table 7.3 SOx"/>
      <sheetName val="Table 7.4 PM"/>
      <sheetName val="Table 7.5 ESE Offsets"/>
      <sheetName val="ESE Table 7.6"/>
      <sheetName val="Table 7.7"/>
      <sheetName val="HAP EFs"/>
      <sheetName val="HAP Emissions"/>
      <sheetName val="HAP EF Basis"/>
      <sheetName val="Exempt"/>
      <sheetName val="Exempt Calcs"/>
      <sheetName val="Incin Corrected"/>
      <sheetName val="Incin - Input Data Renewal"/>
      <sheetName val="Boat Fuel Use"/>
      <sheetName val="A.1 Boat Fuel Use"/>
      <sheetName val="Fuel Use Limits"/>
      <sheetName val="FRT 1401a"/>
      <sheetName val="FRT 1402"/>
      <sheetName val="FRT 3401a"/>
      <sheetName val="Phase III Water Treatment"/>
      <sheetName val="Tanks, Sumps, Separators List"/>
      <sheetName val="Footnotes"/>
      <sheetName val="DeviceNo"/>
      <sheetName val="Vari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>
        <row r="8">
          <cell r="C8">
            <v>1300</v>
          </cell>
        </row>
        <row r="40">
          <cell r="D40">
            <v>453.59</v>
          </cell>
        </row>
        <row r="41">
          <cell r="D41">
            <v>2000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3.epa.gov/ttn/chief/ap42/ch02/draft/d02s04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2F368-02FA-4287-8B45-72A3D72C9DE1}">
  <sheetPr>
    <pageSetUpPr fitToPage="1"/>
  </sheetPr>
  <dimension ref="A1:J37"/>
  <sheetViews>
    <sheetView showGridLines="0" zoomScaleNormal="100" workbookViewId="0">
      <selection activeCell="D31" sqref="D31"/>
    </sheetView>
  </sheetViews>
  <sheetFormatPr defaultRowHeight="15"/>
  <cols>
    <col min="1" max="1" width="2.85546875" style="46" customWidth="1"/>
    <col min="2" max="2" width="52.42578125" style="46" customWidth="1"/>
    <col min="3" max="3" width="15.28515625" style="46" customWidth="1"/>
    <col min="4" max="4" width="11.42578125" style="47" customWidth="1"/>
    <col min="5" max="5" width="16.5703125" style="47" customWidth="1"/>
    <col min="6" max="6" width="13.28515625" style="46" customWidth="1"/>
    <col min="7" max="7" width="24.5703125" style="46" customWidth="1"/>
    <col min="8" max="16384" width="9.140625" style="46"/>
  </cols>
  <sheetData>
    <row r="1" spans="1:10">
      <c r="G1" s="90"/>
      <c r="H1" s="89" t="s">
        <v>113</v>
      </c>
      <c r="I1" s="88" t="s">
        <v>112</v>
      </c>
    </row>
    <row r="2" spans="1:10">
      <c r="B2" s="125" t="s">
        <v>111</v>
      </c>
      <c r="C2" s="125"/>
      <c r="D2" s="84"/>
      <c r="E2" s="84"/>
      <c r="F2" s="84"/>
    </row>
    <row r="3" spans="1:10" ht="15.75">
      <c r="B3" s="86" t="s">
        <v>110</v>
      </c>
      <c r="C3" s="87"/>
      <c r="D3" s="84"/>
      <c r="E3" s="84"/>
      <c r="F3" s="84"/>
    </row>
    <row r="4" spans="1:10" ht="15.75">
      <c r="B4" s="86" t="s">
        <v>78</v>
      </c>
      <c r="C4" s="85"/>
      <c r="D4" s="84"/>
      <c r="E4" s="84"/>
      <c r="F4" s="84"/>
    </row>
    <row r="5" spans="1:10">
      <c r="B5" s="83"/>
      <c r="C5" s="83"/>
      <c r="D5" s="83"/>
      <c r="E5" s="83"/>
      <c r="F5" s="83"/>
    </row>
    <row r="6" spans="1:10">
      <c r="A6" s="82"/>
      <c r="B6" s="49" t="s">
        <v>109</v>
      </c>
      <c r="C6" s="81">
        <v>1941</v>
      </c>
      <c r="D6" s="69"/>
      <c r="E6" s="49"/>
      <c r="F6" s="49"/>
    </row>
    <row r="7" spans="1:10">
      <c r="B7" s="49" t="s">
        <v>108</v>
      </c>
      <c r="C7" s="81">
        <v>2018</v>
      </c>
      <c r="D7" s="69"/>
      <c r="E7" s="49"/>
      <c r="F7" s="49"/>
    </row>
    <row r="8" spans="1:10">
      <c r="B8" s="49"/>
      <c r="C8" s="49"/>
      <c r="D8" s="69"/>
      <c r="E8" s="49"/>
      <c r="F8" s="49"/>
    </row>
    <row r="9" spans="1:10">
      <c r="B9" s="128" t="s">
        <v>107</v>
      </c>
      <c r="C9" s="128"/>
      <c r="D9" s="128"/>
      <c r="E9" s="128"/>
      <c r="F9" s="49"/>
    </row>
    <row r="10" spans="1:10" ht="18">
      <c r="B10" s="127" t="s">
        <v>106</v>
      </c>
      <c r="C10" s="127"/>
      <c r="D10" s="127"/>
      <c r="E10" s="127"/>
      <c r="F10" s="49"/>
    </row>
    <row r="11" spans="1:10" ht="16.5">
      <c r="B11" s="127" t="s">
        <v>105</v>
      </c>
      <c r="C11" s="129"/>
      <c r="D11" s="129"/>
      <c r="E11" s="129"/>
      <c r="F11" s="49"/>
    </row>
    <row r="12" spans="1:10" ht="15.75" thickBot="1">
      <c r="B12" s="81"/>
      <c r="C12" s="80"/>
      <c r="D12" s="80"/>
      <c r="E12" s="80"/>
      <c r="F12" s="49"/>
    </row>
    <row r="13" spans="1:10" ht="15.75" thickBot="1">
      <c r="B13" s="79" t="s">
        <v>104</v>
      </c>
      <c r="C13" s="78" t="s">
        <v>103</v>
      </c>
      <c r="D13" s="78" t="s">
        <v>102</v>
      </c>
      <c r="E13" s="77" t="s">
        <v>101</v>
      </c>
      <c r="F13" s="49"/>
    </row>
    <row r="14" spans="1:10" ht="18">
      <c r="B14" s="76" t="s">
        <v>100</v>
      </c>
      <c r="C14" s="75" t="s">
        <v>99</v>
      </c>
      <c r="D14" s="75">
        <v>100</v>
      </c>
      <c r="E14" s="74" t="s">
        <v>98</v>
      </c>
      <c r="F14" s="69"/>
    </row>
    <row r="15" spans="1:10" ht="18">
      <c r="B15" s="62" t="s">
        <v>97</v>
      </c>
      <c r="C15" s="71" t="s">
        <v>96</v>
      </c>
      <c r="D15" s="73">
        <f>965181/C29/D18</f>
        <v>11224.705537568383</v>
      </c>
      <c r="E15" s="70" t="s">
        <v>95</v>
      </c>
      <c r="F15" s="69"/>
      <c r="J15" s="72"/>
    </row>
    <row r="16" spans="1:10" ht="18">
      <c r="B16" s="62" t="s">
        <v>94</v>
      </c>
      <c r="C16" s="71" t="s">
        <v>93</v>
      </c>
      <c r="D16" s="71">
        <v>0.02</v>
      </c>
      <c r="E16" s="70" t="s">
        <v>92</v>
      </c>
      <c r="F16" s="69"/>
    </row>
    <row r="17" spans="2:9">
      <c r="B17" s="62" t="s">
        <v>91</v>
      </c>
      <c r="C17" s="71" t="s">
        <v>90</v>
      </c>
      <c r="D17" s="71">
        <v>0</v>
      </c>
      <c r="E17" s="70" t="s">
        <v>87</v>
      </c>
      <c r="F17" s="69"/>
    </row>
    <row r="18" spans="2:9">
      <c r="B18" s="62" t="s">
        <v>89</v>
      </c>
      <c r="C18" s="71" t="s">
        <v>88</v>
      </c>
      <c r="D18" s="71">
        <v>78</v>
      </c>
      <c r="E18" s="70" t="s">
        <v>87</v>
      </c>
      <c r="F18" s="69"/>
    </row>
    <row r="19" spans="2:9">
      <c r="B19" s="62"/>
      <c r="C19" s="68"/>
      <c r="D19" s="60"/>
      <c r="E19" s="67"/>
      <c r="F19" s="49"/>
    </row>
    <row r="20" spans="2:9" ht="18">
      <c r="B20" s="65" t="s">
        <v>85</v>
      </c>
      <c r="C20" s="61" t="s">
        <v>84</v>
      </c>
      <c r="D20" s="60">
        <f>1.3*D14*D15*(1-EXP(-D16*D18))</f>
        <v>1152578.7020173785</v>
      </c>
      <c r="E20" s="64" t="s">
        <v>86</v>
      </c>
      <c r="F20" s="49"/>
    </row>
    <row r="21" spans="2:9" ht="16.5">
      <c r="B21" s="65" t="s">
        <v>85</v>
      </c>
      <c r="C21" s="61" t="s">
        <v>84</v>
      </c>
      <c r="D21" s="60">
        <f>D20*35.3147</f>
        <v>40702971.088133119</v>
      </c>
      <c r="E21" s="64" t="s">
        <v>81</v>
      </c>
      <c r="F21" s="66"/>
    </row>
    <row r="22" spans="2:9" ht="18">
      <c r="B22" s="65" t="s">
        <v>83</v>
      </c>
      <c r="C22" s="61" t="s">
        <v>82</v>
      </c>
      <c r="D22" s="60">
        <f>D21/0.5</f>
        <v>81405942.176266238</v>
      </c>
      <c r="E22" s="64" t="s">
        <v>81</v>
      </c>
      <c r="F22" s="63"/>
    </row>
    <row r="23" spans="2:9" ht="16.5">
      <c r="B23" s="62" t="s">
        <v>80</v>
      </c>
      <c r="C23" s="61" t="s">
        <v>79</v>
      </c>
      <c r="D23" s="60">
        <v>0</v>
      </c>
      <c r="E23" s="59" t="s">
        <v>76</v>
      </c>
      <c r="I23" s="54"/>
    </row>
    <row r="24" spans="2:9" ht="17.25" thickBot="1">
      <c r="B24" s="58" t="s">
        <v>78</v>
      </c>
      <c r="C24" s="57" t="s">
        <v>77</v>
      </c>
      <c r="D24" s="56">
        <f>D22-D23</f>
        <v>81405942.176266238</v>
      </c>
      <c r="E24" s="55" t="s">
        <v>76</v>
      </c>
      <c r="I24" s="54"/>
    </row>
    <row r="25" spans="2:9">
      <c r="B25" s="49"/>
      <c r="C25" s="49"/>
      <c r="D25" s="51"/>
      <c r="E25" s="51"/>
      <c r="F25" s="49"/>
    </row>
    <row r="26" spans="2:9">
      <c r="B26" s="53" t="s">
        <v>75</v>
      </c>
      <c r="C26" s="51"/>
      <c r="D26" s="51"/>
      <c r="E26" s="51"/>
      <c r="F26" s="49"/>
    </row>
    <row r="27" spans="2:9">
      <c r="B27" s="51" t="s">
        <v>74</v>
      </c>
      <c r="C27" s="51"/>
      <c r="D27" s="51"/>
      <c r="E27" s="51"/>
      <c r="F27" s="49"/>
    </row>
    <row r="28" spans="2:9">
      <c r="B28" s="51" t="s">
        <v>73</v>
      </c>
      <c r="C28" s="51"/>
      <c r="D28" s="51"/>
      <c r="E28" s="51"/>
      <c r="F28" s="49"/>
    </row>
    <row r="29" spans="2:9">
      <c r="B29" s="51" t="s">
        <v>72</v>
      </c>
      <c r="C29" s="52">
        <f>2.2048*1000/2000</f>
        <v>1.1024</v>
      </c>
      <c r="D29" s="51"/>
      <c r="E29" s="51"/>
      <c r="F29" s="49"/>
    </row>
    <row r="30" spans="2:9">
      <c r="B30" s="51" t="s">
        <v>71</v>
      </c>
      <c r="C30" s="51"/>
      <c r="D30" s="51"/>
      <c r="E30" s="51"/>
      <c r="F30" s="49"/>
    </row>
    <row r="31" spans="2:9">
      <c r="B31" s="50"/>
    </row>
    <row r="32" spans="2:9" ht="15" customHeight="1">
      <c r="B32" s="126"/>
      <c r="C32" s="126"/>
      <c r="D32" s="126"/>
      <c r="E32" s="126"/>
      <c r="F32" s="49"/>
    </row>
    <row r="33" spans="2:5">
      <c r="B33" s="47"/>
      <c r="C33" s="47"/>
    </row>
    <row r="34" spans="2:5">
      <c r="B34" s="47"/>
      <c r="C34" s="47"/>
    </row>
    <row r="37" spans="2:5">
      <c r="B37" s="48"/>
      <c r="D37" s="46"/>
      <c r="E37" s="46"/>
    </row>
  </sheetData>
  <mergeCells count="5">
    <mergeCell ref="B2:C2"/>
    <mergeCell ref="B32:E32"/>
    <mergeCell ref="B10:E10"/>
    <mergeCell ref="B9:E9"/>
    <mergeCell ref="B11:E11"/>
  </mergeCells>
  <hyperlinks>
    <hyperlink ref="I1" r:id="rId1" xr:uid="{A8EB46EC-7FED-48E8-867D-9CA6F157DF71}"/>
  </hyperlinks>
  <pageMargins left="0.75" right="0.75" top="1" bottom="1" header="0.5" footer="0.5"/>
  <pageSetup scale="61" orientation="landscape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B3365-BA10-49DE-BE28-61B66ADBC998}">
  <dimension ref="B1:I42"/>
  <sheetViews>
    <sheetView showGridLines="0" topLeftCell="A4" zoomScaleNormal="100" workbookViewId="0">
      <selection activeCell="B7" sqref="B7:F24"/>
    </sheetView>
  </sheetViews>
  <sheetFormatPr defaultRowHeight="15"/>
  <cols>
    <col min="1" max="1" width="2.85546875" style="46" customWidth="1"/>
    <col min="2" max="2" width="39.7109375" style="46" customWidth="1"/>
    <col min="3" max="3" width="15.28515625" style="46" customWidth="1"/>
    <col min="4" max="4" width="11.42578125" style="47" customWidth="1"/>
    <col min="5" max="5" width="16.5703125" style="47" customWidth="1"/>
    <col min="6" max="6" width="12.28515625" style="46" customWidth="1"/>
    <col min="7" max="7" width="9.140625" style="46"/>
    <col min="8" max="8" width="14.85546875" style="46" customWidth="1"/>
    <col min="9" max="16384" width="9.140625" style="46"/>
  </cols>
  <sheetData>
    <row r="1" spans="2:9">
      <c r="H1" s="89"/>
      <c r="I1" s="88"/>
    </row>
    <row r="2" spans="2:9">
      <c r="B2" s="134" t="s">
        <v>146</v>
      </c>
      <c r="C2" s="134"/>
      <c r="D2" s="84"/>
      <c r="E2" s="84"/>
      <c r="F2" s="84"/>
    </row>
    <row r="3" spans="2:9" ht="15.75">
      <c r="B3" s="86" t="str">
        <f>'Landfill Fugitive PTE'!B3</f>
        <v>VAFB Landfill -ATEIP</v>
      </c>
      <c r="C3" s="109"/>
      <c r="D3" s="84"/>
      <c r="E3" s="84"/>
      <c r="F3" s="84"/>
    </row>
    <row r="4" spans="2:9" ht="15.75">
      <c r="B4" s="86" t="s">
        <v>145</v>
      </c>
      <c r="C4" s="108"/>
      <c r="D4" s="84"/>
      <c r="E4" s="84"/>
      <c r="F4" s="84"/>
    </row>
    <row r="5" spans="2:9">
      <c r="B5" s="49"/>
      <c r="C5" s="81"/>
      <c r="D5" s="69"/>
      <c r="E5" s="49"/>
      <c r="F5" s="49"/>
    </row>
    <row r="6" spans="2:9">
      <c r="B6" s="49"/>
      <c r="C6" s="49"/>
      <c r="D6" s="69"/>
      <c r="E6" s="49"/>
      <c r="F6" s="49"/>
    </row>
    <row r="7" spans="2:9">
      <c r="B7" s="128" t="s">
        <v>144</v>
      </c>
      <c r="C7" s="128"/>
      <c r="D7" s="128"/>
      <c r="E7" s="107"/>
      <c r="F7" s="49"/>
    </row>
    <row r="8" spans="2:9">
      <c r="B8" s="107"/>
      <c r="C8" s="107"/>
      <c r="D8" s="107"/>
      <c r="E8" s="107"/>
      <c r="F8" s="49"/>
    </row>
    <row r="9" spans="2:9" ht="16.5">
      <c r="B9" s="127" t="s">
        <v>143</v>
      </c>
      <c r="C9" s="127"/>
      <c r="D9" s="84" t="s">
        <v>142</v>
      </c>
    </row>
    <row r="10" spans="2:9">
      <c r="B10" s="106" t="s">
        <v>134</v>
      </c>
      <c r="C10" s="104"/>
      <c r="D10" s="105"/>
      <c r="F10" s="49"/>
    </row>
    <row r="11" spans="2:9">
      <c r="B11" s="69"/>
      <c r="C11" s="104"/>
      <c r="D11" s="105"/>
      <c r="E11" s="105"/>
      <c r="F11" s="49"/>
    </row>
    <row r="12" spans="2:9" ht="16.5">
      <c r="B12" s="135" t="s">
        <v>132</v>
      </c>
      <c r="C12" s="135"/>
      <c r="D12" s="105"/>
      <c r="E12" s="105"/>
      <c r="F12" s="49"/>
    </row>
    <row r="13" spans="2:9" ht="16.5">
      <c r="B13" s="135" t="s">
        <v>141</v>
      </c>
      <c r="C13" s="135"/>
      <c r="D13" s="104"/>
      <c r="E13" s="104"/>
      <c r="F13" s="49"/>
    </row>
    <row r="14" spans="2:9" ht="16.5">
      <c r="B14" s="135" t="s">
        <v>140</v>
      </c>
      <c r="C14" s="135"/>
      <c r="D14" s="104"/>
      <c r="E14" s="104"/>
      <c r="F14" s="49"/>
    </row>
    <row r="15" spans="2:9" ht="16.5">
      <c r="B15" s="49" t="s">
        <v>139</v>
      </c>
      <c r="C15" s="104"/>
      <c r="D15" s="104"/>
      <c r="E15" s="104"/>
      <c r="F15" s="49"/>
    </row>
    <row r="16" spans="2:9">
      <c r="B16" s="49" t="s">
        <v>138</v>
      </c>
      <c r="C16" s="104"/>
      <c r="D16" s="104"/>
      <c r="E16" s="104"/>
      <c r="F16" s="49"/>
    </row>
    <row r="17" spans="2:6" ht="18">
      <c r="B17" s="49" t="s">
        <v>137</v>
      </c>
      <c r="C17" s="104"/>
      <c r="D17" s="104"/>
      <c r="E17" s="104"/>
    </row>
    <row r="18" spans="2:6">
      <c r="B18" s="81"/>
      <c r="C18" s="104"/>
      <c r="D18" s="104"/>
      <c r="E18" s="104"/>
    </row>
    <row r="19" spans="2:6" ht="16.5">
      <c r="B19" s="127" t="s">
        <v>136</v>
      </c>
      <c r="C19" s="127"/>
      <c r="D19" s="93" t="s">
        <v>135</v>
      </c>
    </row>
    <row r="20" spans="2:6">
      <c r="B20" s="69" t="s">
        <v>134</v>
      </c>
      <c r="C20" s="104"/>
      <c r="D20" s="104"/>
      <c r="E20" s="104"/>
    </row>
    <row r="21" spans="2:6">
      <c r="B21" s="69"/>
      <c r="C21" s="104"/>
      <c r="D21" s="104"/>
      <c r="E21" s="104"/>
    </row>
    <row r="22" spans="2:6" ht="16.5">
      <c r="B22" s="49" t="s">
        <v>133</v>
      </c>
      <c r="C22" s="104"/>
      <c r="D22" s="104"/>
      <c r="E22" s="104"/>
    </row>
    <row r="23" spans="2:6" ht="16.5">
      <c r="B23" s="135" t="s">
        <v>132</v>
      </c>
      <c r="C23" s="135"/>
      <c r="D23" s="105"/>
      <c r="E23" s="105"/>
      <c r="F23" s="49"/>
    </row>
    <row r="24" spans="2:6">
      <c r="B24" s="49" t="s">
        <v>131</v>
      </c>
      <c r="C24" s="104"/>
      <c r="D24" s="104"/>
      <c r="E24" s="104"/>
      <c r="F24" s="49"/>
    </row>
    <row r="25" spans="2:6" ht="15.75" thickBot="1">
      <c r="B25" s="49"/>
      <c r="C25" s="104"/>
      <c r="D25" s="104"/>
      <c r="E25" s="104"/>
      <c r="F25" s="49"/>
    </row>
    <row r="26" spans="2:6" ht="15.75" thickBot="1">
      <c r="B26" s="79" t="s">
        <v>104</v>
      </c>
      <c r="C26" s="78" t="s">
        <v>103</v>
      </c>
      <c r="D26" s="78" t="s">
        <v>102</v>
      </c>
      <c r="E26" s="77" t="s">
        <v>101</v>
      </c>
      <c r="F26" s="49"/>
    </row>
    <row r="27" spans="2:6" ht="16.5">
      <c r="B27" s="103" t="s">
        <v>78</v>
      </c>
      <c r="C27" s="75" t="s">
        <v>77</v>
      </c>
      <c r="D27" s="102">
        <f>'Landfill Fugitive PTE'!D24</f>
        <v>81405942.176266238</v>
      </c>
      <c r="E27" s="101" t="s">
        <v>76</v>
      </c>
      <c r="F27" s="100"/>
    </row>
    <row r="28" spans="2:6">
      <c r="B28" s="99" t="s">
        <v>130</v>
      </c>
      <c r="C28" s="98" t="s">
        <v>129</v>
      </c>
      <c r="D28" s="98">
        <v>379.4</v>
      </c>
      <c r="E28" s="59" t="s">
        <v>128</v>
      </c>
    </row>
    <row r="29" spans="2:6" ht="16.5">
      <c r="B29" s="62" t="s">
        <v>127</v>
      </c>
      <c r="C29" s="71" t="s">
        <v>126</v>
      </c>
      <c r="D29" s="71">
        <v>11.1</v>
      </c>
      <c r="E29" s="59" t="s">
        <v>125</v>
      </c>
      <c r="F29" s="49"/>
    </row>
    <row r="30" spans="2:6" ht="16.5">
      <c r="B30" s="62" t="s">
        <v>124</v>
      </c>
      <c r="C30" s="71" t="s">
        <v>123</v>
      </c>
      <c r="D30" s="71">
        <v>78.114000000000004</v>
      </c>
      <c r="E30" s="59" t="s">
        <v>122</v>
      </c>
      <c r="F30" s="49"/>
    </row>
    <row r="31" spans="2:6" ht="16.5">
      <c r="B31" s="62" t="s">
        <v>121</v>
      </c>
      <c r="C31" s="71" t="s">
        <v>120</v>
      </c>
      <c r="D31" s="45">
        <f>D27*D30*D29/(D28*10^6)</f>
        <v>186.04184453200097</v>
      </c>
      <c r="E31" s="59" t="s">
        <v>119</v>
      </c>
      <c r="F31" s="49"/>
    </row>
    <row r="32" spans="2:6" ht="17.25" thickBot="1">
      <c r="B32" s="97" t="s">
        <v>118</v>
      </c>
      <c r="C32" s="96" t="s">
        <v>117</v>
      </c>
      <c r="D32" s="95">
        <f>D31/8760</f>
        <v>2.1237653485388239E-2</v>
      </c>
      <c r="E32" s="94" t="s">
        <v>116</v>
      </c>
      <c r="F32" s="49"/>
    </row>
    <row r="33" spans="2:9">
      <c r="B33" s="93"/>
      <c r="C33" s="54"/>
      <c r="D33" s="92"/>
      <c r="E33" s="91"/>
      <c r="I33" s="54"/>
    </row>
    <row r="34" spans="2:9">
      <c r="B34" s="53" t="s">
        <v>115</v>
      </c>
      <c r="C34" s="92"/>
      <c r="D34" s="91"/>
      <c r="E34" s="91"/>
      <c r="H34" s="54"/>
    </row>
    <row r="35" spans="2:9" ht="30" customHeight="1">
      <c r="B35" s="130" t="s">
        <v>114</v>
      </c>
      <c r="C35" s="133"/>
      <c r="D35" s="133"/>
      <c r="E35" s="133"/>
      <c r="F35" s="133"/>
    </row>
    <row r="36" spans="2:9">
      <c r="B36" s="51"/>
      <c r="C36" s="51"/>
      <c r="D36" s="51"/>
      <c r="E36" s="51"/>
      <c r="F36" s="49"/>
    </row>
    <row r="37" spans="2:9" ht="30" customHeight="1">
      <c r="B37" s="130"/>
      <c r="C37" s="131"/>
      <c r="D37" s="131"/>
      <c r="E37" s="131"/>
      <c r="F37" s="131"/>
      <c r="G37" s="131"/>
      <c r="H37" s="131"/>
    </row>
    <row r="38" spans="2:9">
      <c r="B38" s="51"/>
      <c r="C38" s="52"/>
      <c r="D38" s="51"/>
      <c r="E38" s="51"/>
      <c r="F38" s="49"/>
    </row>
    <row r="39" spans="2:9">
      <c r="B39" s="51"/>
      <c r="C39" s="52"/>
      <c r="D39" s="51"/>
      <c r="E39" s="51"/>
      <c r="F39" s="49"/>
    </row>
    <row r="40" spans="2:9" ht="30" customHeight="1">
      <c r="B40" s="130"/>
      <c r="C40" s="131"/>
      <c r="D40" s="131"/>
      <c r="E40" s="131"/>
      <c r="F40" s="131"/>
      <c r="G40" s="131"/>
      <c r="H40" s="131"/>
    </row>
    <row r="41" spans="2:9" ht="30" customHeight="1">
      <c r="B41" s="132"/>
      <c r="C41" s="133"/>
      <c r="D41" s="133"/>
      <c r="E41" s="133"/>
      <c r="F41" s="133"/>
      <c r="G41" s="133"/>
      <c r="H41" s="133"/>
    </row>
    <row r="42" spans="2:9">
      <c r="B42" s="51"/>
      <c r="C42" s="52"/>
      <c r="D42" s="51"/>
      <c r="E42" s="51"/>
      <c r="F42" s="49"/>
    </row>
  </sheetData>
  <mergeCells count="12">
    <mergeCell ref="B37:H37"/>
    <mergeCell ref="B40:H40"/>
    <mergeCell ref="B41:H41"/>
    <mergeCell ref="B2:C2"/>
    <mergeCell ref="B7:D7"/>
    <mergeCell ref="B9:C9"/>
    <mergeCell ref="B12:C12"/>
    <mergeCell ref="B13:C13"/>
    <mergeCell ref="B14:C14"/>
    <mergeCell ref="B19:C19"/>
    <mergeCell ref="B23:C23"/>
    <mergeCell ref="B35:F35"/>
  </mergeCells>
  <pageMargins left="0.75" right="0.75" top="1" bottom="1" header="0.5" footer="0.5"/>
  <pageSetup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9F3C3-EED9-4AFC-B0CB-181D5FBC9594}">
  <sheetPr>
    <pageSetUpPr fitToPage="1"/>
  </sheetPr>
  <dimension ref="A1:M62"/>
  <sheetViews>
    <sheetView showGridLines="0" tabSelected="1" zoomScaleNormal="100" workbookViewId="0">
      <selection activeCell="A3" sqref="A3"/>
    </sheetView>
  </sheetViews>
  <sheetFormatPr defaultRowHeight="12.75"/>
  <cols>
    <col min="1" max="1" width="35.85546875" style="27" customWidth="1"/>
    <col min="3" max="3" width="10.140625" customWidth="1"/>
    <col min="4" max="4" width="11.5703125" style="33" customWidth="1"/>
    <col min="5" max="8" width="11.5703125" customWidth="1"/>
    <col min="9" max="9" width="11.5703125" style="8" customWidth="1"/>
    <col min="10" max="10" width="14" customWidth="1"/>
    <col min="11" max="11" width="8.7109375" customWidth="1"/>
    <col min="12" max="13" width="13.5703125" customWidth="1"/>
  </cols>
  <sheetData>
    <row r="1" spans="1:13" ht="30.75" thickBot="1">
      <c r="A1" s="39" t="s">
        <v>64</v>
      </c>
      <c r="B1" s="40" t="s">
        <v>65</v>
      </c>
      <c r="C1" s="41" t="s">
        <v>66</v>
      </c>
      <c r="D1" s="42" t="s">
        <v>67</v>
      </c>
      <c r="E1" s="41" t="s">
        <v>68</v>
      </c>
      <c r="F1" s="43">
        <v>1</v>
      </c>
    </row>
    <row r="2" spans="1:13" ht="15.75" thickBot="1">
      <c r="A2" s="141"/>
      <c r="B2" s="142"/>
      <c r="C2" s="44" t="s">
        <v>69</v>
      </c>
      <c r="D2" s="143" t="s">
        <v>70</v>
      </c>
      <c r="E2" s="144"/>
      <c r="F2" s="145"/>
    </row>
    <row r="4" spans="1:13">
      <c r="A4" s="26"/>
      <c r="D4" s="30"/>
      <c r="E4" s="8"/>
      <c r="F4" s="8"/>
      <c r="G4" s="8"/>
      <c r="H4" s="8"/>
    </row>
    <row r="5" spans="1:13" ht="13.5" thickBot="1">
      <c r="A5" s="26"/>
      <c r="D5" s="30"/>
      <c r="E5" s="8"/>
      <c r="F5" s="8"/>
      <c r="G5" s="8"/>
      <c r="H5" s="8"/>
    </row>
    <row r="6" spans="1:13" ht="14.25">
      <c r="A6" s="136" t="s">
        <v>0</v>
      </c>
      <c r="B6" s="138" t="s">
        <v>1</v>
      </c>
      <c r="C6" s="138" t="s">
        <v>2</v>
      </c>
      <c r="D6" s="140" t="s">
        <v>60</v>
      </c>
      <c r="E6" s="140"/>
      <c r="F6" s="140"/>
      <c r="G6" s="140"/>
      <c r="H6" s="140"/>
      <c r="I6" s="140"/>
      <c r="J6" s="110"/>
      <c r="K6" s="120"/>
      <c r="L6" s="114"/>
      <c r="M6" s="115"/>
    </row>
    <row r="7" spans="1:13" ht="52.5" customHeight="1">
      <c r="A7" s="137"/>
      <c r="B7" s="139"/>
      <c r="C7" s="139"/>
      <c r="D7" s="29" t="s">
        <v>39</v>
      </c>
      <c r="E7" s="9" t="s">
        <v>3</v>
      </c>
      <c r="F7" s="9" t="s">
        <v>4</v>
      </c>
      <c r="G7" s="9" t="s">
        <v>5</v>
      </c>
      <c r="H7" s="9" t="s">
        <v>6</v>
      </c>
      <c r="I7" s="9" t="s">
        <v>7</v>
      </c>
      <c r="J7" s="111" t="s">
        <v>56</v>
      </c>
      <c r="K7" s="121"/>
      <c r="L7" s="116" t="s">
        <v>147</v>
      </c>
      <c r="M7" s="124" t="s">
        <v>148</v>
      </c>
    </row>
    <row r="8" spans="1:13" ht="15">
      <c r="A8" s="25" t="s">
        <v>54</v>
      </c>
      <c r="B8" s="1">
        <v>71556</v>
      </c>
      <c r="C8" s="1">
        <v>133.41999999999999</v>
      </c>
      <c r="D8" s="19">
        <v>0.48</v>
      </c>
      <c r="E8" s="13">
        <v>0.02</v>
      </c>
      <c r="F8" s="13">
        <v>0.02</v>
      </c>
      <c r="G8" s="12">
        <v>0.04</v>
      </c>
      <c r="H8" s="12">
        <v>0.04</v>
      </c>
      <c r="I8" s="16">
        <f>IF(D8=0,MAX(E8:H8),D8)</f>
        <v>0.48</v>
      </c>
      <c r="J8" s="112" t="str">
        <f>IF(I8=D8,"AP-42", "Tajiguas")</f>
        <v>AP-42</v>
      </c>
      <c r="K8" s="122"/>
      <c r="L8" s="117">
        <f>'Landfill Fugitive PTE'!$D$24*C8*I8/(379.62*10^6)</f>
        <v>13.733119399598468</v>
      </c>
      <c r="M8" s="118">
        <f>L8/8760</f>
        <v>1.56770769401809E-3</v>
      </c>
    </row>
    <row r="9" spans="1:13" ht="15">
      <c r="A9" s="4" t="s">
        <v>8</v>
      </c>
      <c r="B9" s="3">
        <v>79345</v>
      </c>
      <c r="C9" s="1">
        <v>167.85</v>
      </c>
      <c r="D9" s="20">
        <v>1.1100000000000001</v>
      </c>
      <c r="E9" s="12">
        <v>0.03</v>
      </c>
      <c r="F9" s="12">
        <v>0.03</v>
      </c>
      <c r="G9" s="12">
        <v>0.06</v>
      </c>
      <c r="H9" s="12">
        <v>0.06</v>
      </c>
      <c r="I9" s="16">
        <f t="shared" ref="I9:I57" si="0">IF(D9=0,MAX(E9:H9),D9)</f>
        <v>1.1100000000000001</v>
      </c>
      <c r="J9" s="112" t="str">
        <f t="shared" ref="J9:J57" si="1">IF(I9=D9,"AP-42", "Tajiguas")</f>
        <v>AP-42</v>
      </c>
      <c r="K9" s="122"/>
      <c r="L9" s="117">
        <f>'Landfill Fugitive PTE'!$D$24*C9*I9/(379.62*10^6)</f>
        <v>39.953179515456981</v>
      </c>
      <c r="M9" s="118">
        <f t="shared" ref="M9:M57" si="2">L9/8760</f>
        <v>4.5608652414905228E-3</v>
      </c>
    </row>
    <row r="10" spans="1:13" ht="15">
      <c r="A10" s="4" t="s">
        <v>9</v>
      </c>
      <c r="B10" s="3">
        <v>79005</v>
      </c>
      <c r="C10" s="1">
        <v>133.4</v>
      </c>
      <c r="D10" s="31"/>
      <c r="E10" s="6"/>
      <c r="F10" s="6"/>
      <c r="G10" s="12">
        <v>0.06</v>
      </c>
      <c r="H10" s="12">
        <v>0.06</v>
      </c>
      <c r="I10" s="17">
        <f t="shared" si="0"/>
        <v>0.06</v>
      </c>
      <c r="J10" s="112" t="str">
        <f t="shared" si="1"/>
        <v>Tajiguas</v>
      </c>
      <c r="K10" s="122"/>
      <c r="L10" s="117">
        <f>'Landfill Fugitive PTE'!$D$24*C10*I10/(379.62*10^6)</f>
        <v>1.7163825962247379</v>
      </c>
      <c r="M10" s="118">
        <f t="shared" si="2"/>
        <v>1.9593408632702486E-4</v>
      </c>
    </row>
    <row r="11" spans="1:13" ht="15">
      <c r="A11" s="4" t="s">
        <v>55</v>
      </c>
      <c r="B11" s="3">
        <v>75343</v>
      </c>
      <c r="C11" s="1">
        <v>98.95</v>
      </c>
      <c r="D11" s="20">
        <v>2.35</v>
      </c>
      <c r="E11" s="12">
        <v>3.4000000000000002E-2</v>
      </c>
      <c r="F11" s="12">
        <v>0.03</v>
      </c>
      <c r="G11" s="12">
        <v>0.06</v>
      </c>
      <c r="H11" s="12">
        <v>0.06</v>
      </c>
      <c r="I11" s="16">
        <f t="shared" si="0"/>
        <v>2.35</v>
      </c>
      <c r="J11" s="112" t="str">
        <f t="shared" si="1"/>
        <v>AP-42</v>
      </c>
      <c r="K11" s="122"/>
      <c r="L11" s="117">
        <f>'Landfill Fugitive PTE'!$D$24*C11*I11/(379.62*10^6)</f>
        <v>49.864409802177519</v>
      </c>
      <c r="M11" s="118">
        <f t="shared" si="2"/>
        <v>5.6922842239928674E-3</v>
      </c>
    </row>
    <row r="12" spans="1:13" ht="15">
      <c r="A12" s="4" t="s">
        <v>61</v>
      </c>
      <c r="B12" s="3">
        <v>75354</v>
      </c>
      <c r="C12" s="37">
        <v>96.94</v>
      </c>
      <c r="D12" s="20">
        <v>0.2</v>
      </c>
      <c r="E12" s="12">
        <v>0.04</v>
      </c>
      <c r="F12" s="12">
        <v>0.04</v>
      </c>
      <c r="G12" s="12">
        <v>0.06</v>
      </c>
      <c r="H12" s="12">
        <v>0.06</v>
      </c>
      <c r="I12" s="18">
        <f t="shared" si="0"/>
        <v>0.2</v>
      </c>
      <c r="J12" s="112" t="str">
        <f t="shared" si="1"/>
        <v>AP-42</v>
      </c>
      <c r="K12" s="122"/>
      <c r="L12" s="117">
        <f>'Landfill Fugitive PTE'!$D$24*C12*I12/(379.62*10^6)</f>
        <v>4.1575744347332861</v>
      </c>
      <c r="M12" s="118">
        <f t="shared" si="2"/>
        <v>4.746089537366765E-4</v>
      </c>
    </row>
    <row r="13" spans="1:13" ht="15">
      <c r="A13" s="4" t="s">
        <v>10</v>
      </c>
      <c r="B13" s="3">
        <v>106934</v>
      </c>
      <c r="C13" s="1">
        <v>187.88</v>
      </c>
      <c r="D13" s="38">
        <v>1E-3</v>
      </c>
      <c r="E13" s="6"/>
      <c r="F13" s="6"/>
      <c r="G13" s="6"/>
      <c r="H13" s="6"/>
      <c r="I13" s="17">
        <f t="shared" si="0"/>
        <v>1E-3</v>
      </c>
      <c r="J13" s="112" t="str">
        <f t="shared" si="1"/>
        <v>AP-42</v>
      </c>
      <c r="K13" s="122"/>
      <c r="L13" s="117">
        <f>'Landfill Fugitive PTE'!$D$24*C13*I13/(379.62*10^6)</f>
        <v>4.028910072197698E-2</v>
      </c>
      <c r="M13" s="118">
        <f t="shared" si="2"/>
        <v>4.5992124111845864E-6</v>
      </c>
    </row>
    <row r="14" spans="1:13" ht="15">
      <c r="A14" s="4" t="s">
        <v>11</v>
      </c>
      <c r="B14" s="3">
        <v>107062</v>
      </c>
      <c r="C14" s="1">
        <v>98.96</v>
      </c>
      <c r="D14" s="20">
        <v>0.41</v>
      </c>
      <c r="E14" s="12">
        <v>0.03</v>
      </c>
      <c r="F14" s="12">
        <v>0.03</v>
      </c>
      <c r="G14" s="12">
        <v>0.06</v>
      </c>
      <c r="H14" s="12">
        <v>0.06</v>
      </c>
      <c r="I14" s="16">
        <f t="shared" si="0"/>
        <v>0.41</v>
      </c>
      <c r="J14" s="112" t="str">
        <f t="shared" si="1"/>
        <v>AP-42</v>
      </c>
      <c r="K14" s="122"/>
      <c r="L14" s="117">
        <f>'Landfill Fugitive PTE'!$D$24*C14*I14/(379.62*10^6)</f>
        <v>8.700627299623191</v>
      </c>
      <c r="M14" s="118">
        <f t="shared" si="2"/>
        <v>9.9322229447753327E-4</v>
      </c>
    </row>
    <row r="15" spans="1:13" ht="15">
      <c r="A15" s="28" t="s">
        <v>50</v>
      </c>
      <c r="B15" s="3">
        <v>156605</v>
      </c>
      <c r="C15" s="1">
        <v>96.94</v>
      </c>
      <c r="D15" s="20">
        <v>2.84</v>
      </c>
      <c r="E15" s="6"/>
      <c r="F15" s="6"/>
      <c r="G15" s="6"/>
      <c r="H15" s="6"/>
      <c r="I15" s="16">
        <f t="shared" si="0"/>
        <v>2.84</v>
      </c>
      <c r="J15" s="112" t="str">
        <f t="shared" si="1"/>
        <v>AP-42</v>
      </c>
      <c r="K15" s="122"/>
      <c r="L15" s="117">
        <f>'Landfill Fugitive PTE'!$D$24*C15*I15/(379.62*10^6)</f>
        <v>59.037556973212652</v>
      </c>
      <c r="M15" s="118">
        <f t="shared" si="2"/>
        <v>6.7394471430608054E-3</v>
      </c>
    </row>
    <row r="16" spans="1:13" ht="15">
      <c r="A16" s="27" t="s">
        <v>53</v>
      </c>
      <c r="B16" s="3">
        <v>78875</v>
      </c>
      <c r="C16" s="1">
        <v>112.98</v>
      </c>
      <c r="D16" s="20">
        <v>0.18</v>
      </c>
      <c r="E16" s="6"/>
      <c r="F16" s="6"/>
      <c r="G16" s="6"/>
      <c r="H16" s="6"/>
      <c r="I16" s="16">
        <f t="shared" si="0"/>
        <v>0.18</v>
      </c>
      <c r="J16" s="112" t="str">
        <f t="shared" si="1"/>
        <v>AP-42</v>
      </c>
      <c r="K16" s="122"/>
      <c r="L16" s="117">
        <f>'Landfill Fugitive PTE'!$D$24*C16*I16/(379.62*10^6)</f>
        <v>4.3609499037812043</v>
      </c>
      <c r="M16" s="118">
        <f t="shared" si="2"/>
        <v>4.9782533148187268E-4</v>
      </c>
    </row>
    <row r="17" spans="1:13" ht="15" hidden="1">
      <c r="A17" s="4" t="s">
        <v>12</v>
      </c>
      <c r="B17" s="3">
        <v>106990</v>
      </c>
      <c r="C17" s="1">
        <v>54.1</v>
      </c>
      <c r="D17" s="31"/>
      <c r="E17" s="6"/>
      <c r="F17" s="6"/>
      <c r="G17" s="6"/>
      <c r="H17" s="6"/>
      <c r="I17" s="6"/>
      <c r="J17" s="113"/>
      <c r="K17" s="123"/>
      <c r="L17" s="117">
        <f>'Landfill Fugitive PTE'!$D$24*C17*I17/(379.62*10^6)</f>
        <v>0</v>
      </c>
      <c r="M17" s="118">
        <f t="shared" si="2"/>
        <v>0</v>
      </c>
    </row>
    <row r="18" spans="1:13" ht="15" hidden="1">
      <c r="A18" s="4" t="s">
        <v>13</v>
      </c>
      <c r="B18" s="3">
        <v>123911</v>
      </c>
      <c r="C18" s="1">
        <v>88.12</v>
      </c>
      <c r="D18" s="31"/>
      <c r="E18" s="6"/>
      <c r="F18" s="6"/>
      <c r="G18" s="6"/>
      <c r="H18" s="6"/>
      <c r="I18" s="6"/>
      <c r="J18" s="113"/>
      <c r="K18" s="123"/>
      <c r="L18" s="117">
        <f>'Landfill Fugitive PTE'!$D$24*C18*I18/(379.62*10^6)</f>
        <v>0</v>
      </c>
      <c r="M18" s="118">
        <f t="shared" si="2"/>
        <v>0</v>
      </c>
    </row>
    <row r="19" spans="1:13" ht="15">
      <c r="A19" s="4" t="s">
        <v>14</v>
      </c>
      <c r="B19" s="3">
        <v>78933</v>
      </c>
      <c r="C19" s="1">
        <v>72.11</v>
      </c>
      <c r="D19" s="34">
        <v>7.09</v>
      </c>
      <c r="E19" s="2">
        <v>4.3899999999999997</v>
      </c>
      <c r="F19" s="2">
        <v>4.72</v>
      </c>
      <c r="G19" s="2">
        <v>5.44</v>
      </c>
      <c r="H19" s="2">
        <v>3.86</v>
      </c>
      <c r="I19" s="16">
        <f t="shared" si="0"/>
        <v>7.09</v>
      </c>
      <c r="J19" s="112" t="str">
        <f t="shared" si="1"/>
        <v>AP-42</v>
      </c>
      <c r="K19" s="122"/>
      <c r="L19" s="117">
        <f>'Landfill Fugitive PTE'!$D$24*C19*I19/(379.62*10^6)</f>
        <v>109.63488187251373</v>
      </c>
      <c r="M19" s="118">
        <f t="shared" si="2"/>
        <v>1.2515397474031248E-2</v>
      </c>
    </row>
    <row r="20" spans="1:13" ht="15">
      <c r="A20" s="4" t="s">
        <v>15</v>
      </c>
      <c r="B20" s="3">
        <v>67630</v>
      </c>
      <c r="C20" s="1">
        <v>60.1</v>
      </c>
      <c r="D20" s="22">
        <v>50.1</v>
      </c>
      <c r="E20" s="2">
        <v>4.4000000000000004</v>
      </c>
      <c r="F20" s="12">
        <v>1</v>
      </c>
      <c r="G20" s="12">
        <v>0.2</v>
      </c>
      <c r="H20" s="12">
        <v>0.2</v>
      </c>
      <c r="I20" s="18">
        <f t="shared" si="0"/>
        <v>50.1</v>
      </c>
      <c r="J20" s="112" t="str">
        <f t="shared" si="1"/>
        <v>AP-42</v>
      </c>
      <c r="K20" s="122"/>
      <c r="L20" s="117">
        <f>'Landfill Fugitive PTE'!$D$24*C20*I20/(379.62*10^6)</f>
        <v>645.68280373046582</v>
      </c>
      <c r="M20" s="118">
        <f t="shared" si="2"/>
        <v>7.3708082617633078E-2</v>
      </c>
    </row>
    <row r="21" spans="1:13" ht="15" hidden="1">
      <c r="A21" s="4" t="s">
        <v>16</v>
      </c>
      <c r="B21" s="3">
        <v>75070</v>
      </c>
      <c r="C21" s="1">
        <v>44.06</v>
      </c>
      <c r="D21" s="31"/>
      <c r="E21" s="6"/>
      <c r="F21" s="6"/>
      <c r="G21" s="6"/>
      <c r="H21" s="6"/>
      <c r="I21" s="6"/>
      <c r="J21" s="113"/>
      <c r="K21" s="123"/>
      <c r="L21" s="117">
        <f>'Landfill Fugitive PTE'!$D$24*C21*I21/(379.62*10^6)</f>
        <v>0</v>
      </c>
      <c r="M21" s="118">
        <f t="shared" si="2"/>
        <v>0</v>
      </c>
    </row>
    <row r="22" spans="1:13" ht="15">
      <c r="A22" s="4" t="s">
        <v>17</v>
      </c>
      <c r="B22" s="3">
        <v>107131</v>
      </c>
      <c r="C22" s="1">
        <v>53.06</v>
      </c>
      <c r="D22" s="20">
        <v>6.33</v>
      </c>
      <c r="E22" s="12">
        <v>0.15</v>
      </c>
      <c r="F22" s="12">
        <v>0.2</v>
      </c>
      <c r="G22" s="12">
        <v>0.3</v>
      </c>
      <c r="H22" s="12">
        <v>0.3</v>
      </c>
      <c r="I22" s="16">
        <f t="shared" si="0"/>
        <v>6.33</v>
      </c>
      <c r="J22" s="112" t="str">
        <f t="shared" si="1"/>
        <v>AP-42</v>
      </c>
      <c r="K22" s="122"/>
      <c r="L22" s="117">
        <f>'Landfill Fugitive PTE'!$D$24*C22*I22/(379.62*10^6)</f>
        <v>72.024122853258788</v>
      </c>
      <c r="M22" s="118">
        <f t="shared" si="2"/>
        <v>8.2219318325637888E-3</v>
      </c>
    </row>
    <row r="23" spans="1:13" ht="15">
      <c r="A23" s="4" t="s">
        <v>57</v>
      </c>
      <c r="B23" s="3">
        <v>71432</v>
      </c>
      <c r="C23" s="1">
        <v>78.11</v>
      </c>
      <c r="D23" s="22">
        <v>11.1</v>
      </c>
      <c r="E23" s="2"/>
      <c r="F23" s="2"/>
      <c r="G23" s="2">
        <v>0.50900000000000001</v>
      </c>
      <c r="H23" s="2">
        <v>0.46</v>
      </c>
      <c r="I23" s="18">
        <f t="shared" si="0"/>
        <v>11.1</v>
      </c>
      <c r="J23" s="112" t="str">
        <f t="shared" si="1"/>
        <v>AP-42</v>
      </c>
      <c r="K23" s="122"/>
      <c r="L23" s="117">
        <f>'Landfill Fugitive PTE'!$D$24*C23*I23/(379.62*10^6)</f>
        <v>185.92450711661277</v>
      </c>
      <c r="M23" s="118">
        <f t="shared" si="2"/>
        <v>2.12242588032663E-2</v>
      </c>
    </row>
    <row r="24" spans="1:13" ht="15" hidden="1">
      <c r="A24" s="4" t="s">
        <v>18</v>
      </c>
      <c r="B24" s="3">
        <v>100447</v>
      </c>
      <c r="C24" s="1">
        <v>126.58</v>
      </c>
      <c r="D24" s="31"/>
      <c r="E24" s="6"/>
      <c r="F24" s="6"/>
      <c r="G24" s="6"/>
      <c r="H24" s="6"/>
      <c r="I24" s="6"/>
      <c r="J24" s="113"/>
      <c r="K24" s="123"/>
      <c r="L24" s="117">
        <f>'Landfill Fugitive PTE'!$D$24*C24*I24/(379.62*10^6)</f>
        <v>0</v>
      </c>
      <c r="M24" s="118">
        <f t="shared" si="2"/>
        <v>0</v>
      </c>
    </row>
    <row r="25" spans="1:13" ht="15">
      <c r="A25" s="27" t="s">
        <v>40</v>
      </c>
      <c r="B25" s="3">
        <v>75274</v>
      </c>
      <c r="C25" s="1">
        <v>163.83000000000001</v>
      </c>
      <c r="D25" s="34">
        <v>3.13</v>
      </c>
      <c r="E25" s="6"/>
      <c r="F25" s="6"/>
      <c r="G25" s="6"/>
      <c r="H25" s="6"/>
      <c r="I25" s="16">
        <f t="shared" si="0"/>
        <v>3.13</v>
      </c>
      <c r="J25" s="112" t="str">
        <f t="shared" si="1"/>
        <v>AP-42</v>
      </c>
      <c r="K25" s="122"/>
      <c r="L25" s="117">
        <f>'Landfill Fugitive PTE'!$D$24*C25*I25/(379.62*10^6)</f>
        <v>109.96254711577103</v>
      </c>
      <c r="M25" s="118">
        <f t="shared" si="2"/>
        <v>1.2552802182165642E-2</v>
      </c>
    </row>
    <row r="26" spans="1:13" ht="15" hidden="1">
      <c r="A26" s="4" t="s">
        <v>19</v>
      </c>
      <c r="B26" s="3">
        <v>74839</v>
      </c>
      <c r="C26" s="1">
        <v>94.95</v>
      </c>
      <c r="D26" s="31"/>
      <c r="E26" s="6"/>
      <c r="F26" s="6"/>
      <c r="G26" s="6"/>
      <c r="H26" s="6"/>
      <c r="I26" s="6"/>
      <c r="J26" s="113"/>
      <c r="K26" s="123"/>
      <c r="L26" s="117">
        <f>'Landfill Fugitive PTE'!$D$24*C26*I26/(379.62*10^6)</f>
        <v>0</v>
      </c>
      <c r="M26" s="118">
        <f t="shared" si="2"/>
        <v>0</v>
      </c>
    </row>
    <row r="27" spans="1:13" ht="15">
      <c r="A27" s="4" t="s">
        <v>20</v>
      </c>
      <c r="B27" s="3">
        <v>75150</v>
      </c>
      <c r="C27" s="1">
        <v>76.13</v>
      </c>
      <c r="D27" s="20">
        <v>0.57999999999999996</v>
      </c>
      <c r="E27" s="12">
        <v>0.2</v>
      </c>
      <c r="F27" s="12">
        <v>0.2</v>
      </c>
      <c r="G27" s="12">
        <v>0.2</v>
      </c>
      <c r="H27" s="12">
        <v>0.2</v>
      </c>
      <c r="I27" s="16">
        <f t="shared" si="0"/>
        <v>0.57999999999999996</v>
      </c>
      <c r="J27" s="112" t="str">
        <f t="shared" si="1"/>
        <v>AP-42</v>
      </c>
      <c r="K27" s="122"/>
      <c r="L27" s="117">
        <f>'Landfill Fugitive PTE'!$D$24*C27*I27/(379.62*10^6)</f>
        <v>9.4687106558398018</v>
      </c>
      <c r="M27" s="118">
        <f t="shared" si="2"/>
        <v>1.080903042904087E-3</v>
      </c>
    </row>
    <row r="28" spans="1:13" ht="15">
      <c r="A28" s="4" t="s">
        <v>21</v>
      </c>
      <c r="B28" s="3">
        <v>56235</v>
      </c>
      <c r="C28" s="1">
        <v>153.84</v>
      </c>
      <c r="D28" s="21">
        <v>4.0000000000000001E-3</v>
      </c>
      <c r="E28" s="12">
        <v>0.03</v>
      </c>
      <c r="F28" s="12">
        <v>0.03</v>
      </c>
      <c r="G28" s="12">
        <v>0.04</v>
      </c>
      <c r="H28" s="12">
        <v>0.04</v>
      </c>
      <c r="I28" s="17">
        <f t="shared" si="0"/>
        <v>4.0000000000000001E-3</v>
      </c>
      <c r="J28" s="112" t="str">
        <f t="shared" si="1"/>
        <v>AP-42</v>
      </c>
      <c r="K28" s="122"/>
      <c r="L28" s="117">
        <f>'Landfill Fugitive PTE'!$D$24*C28*I28/(379.62*10^6)</f>
        <v>0.13195817021649858</v>
      </c>
      <c r="M28" s="118">
        <f t="shared" si="2"/>
        <v>1.506371806124413E-5</v>
      </c>
    </row>
    <row r="29" spans="1:13" ht="15">
      <c r="A29" s="4" t="s">
        <v>51</v>
      </c>
      <c r="B29" s="3">
        <v>463581</v>
      </c>
      <c r="C29" s="1">
        <v>60.07</v>
      </c>
      <c r="D29" s="20">
        <v>0.49</v>
      </c>
      <c r="E29" s="6"/>
      <c r="F29" s="6"/>
      <c r="G29" s="6"/>
      <c r="H29" s="6"/>
      <c r="I29" s="16">
        <f t="shared" si="0"/>
        <v>0.49</v>
      </c>
      <c r="J29" s="112" t="str">
        <f t="shared" si="1"/>
        <v>AP-42</v>
      </c>
      <c r="K29" s="122"/>
      <c r="L29" s="117">
        <f>'Landfill Fugitive PTE'!$D$24*C29*I29/(379.62*10^6)</f>
        <v>6.3119090769687398</v>
      </c>
      <c r="M29" s="118">
        <f t="shared" si="2"/>
        <v>7.205375658640114E-4</v>
      </c>
    </row>
    <row r="30" spans="1:13" ht="15">
      <c r="A30" s="4" t="s">
        <v>22</v>
      </c>
      <c r="B30" s="3">
        <v>108907</v>
      </c>
      <c r="C30" s="1">
        <v>112.56</v>
      </c>
      <c r="D30" s="20">
        <v>0.25</v>
      </c>
      <c r="E30" s="2">
        <v>3.2000000000000001E-2</v>
      </c>
      <c r="F30" s="2">
        <v>4.3999999999999997E-2</v>
      </c>
      <c r="G30" s="12">
        <v>0.06</v>
      </c>
      <c r="H30" s="2">
        <v>7.1999999999999995E-2</v>
      </c>
      <c r="I30" s="16">
        <f t="shared" si="0"/>
        <v>0.25</v>
      </c>
      <c r="J30" s="112" t="str">
        <f t="shared" si="1"/>
        <v>AP-42</v>
      </c>
      <c r="K30" s="122"/>
      <c r="L30" s="117">
        <f>'Landfill Fugitive PTE'!$D$24*C30*I30/(379.62*10^6)</f>
        <v>6.0343586029190552</v>
      </c>
      <c r="M30" s="118">
        <f t="shared" si="2"/>
        <v>6.8885372179441266E-4</v>
      </c>
    </row>
    <row r="31" spans="1:13" ht="15">
      <c r="A31" s="4" t="s">
        <v>23</v>
      </c>
      <c r="B31" s="3">
        <v>75003</v>
      </c>
      <c r="C31" s="1">
        <v>64.52</v>
      </c>
      <c r="D31" s="20">
        <v>1.25</v>
      </c>
      <c r="E31" s="2">
        <v>9.0999999999999998E-2</v>
      </c>
      <c r="F31" s="12">
        <v>0.04</v>
      </c>
      <c r="G31" s="2">
        <v>4.2999999999999997E-2</v>
      </c>
      <c r="H31" s="12">
        <v>0.06</v>
      </c>
      <c r="I31" s="16">
        <f t="shared" si="0"/>
        <v>1.25</v>
      </c>
      <c r="J31" s="112" t="str">
        <f t="shared" si="1"/>
        <v>AP-42</v>
      </c>
      <c r="K31" s="122"/>
      <c r="L31" s="117">
        <f>'Landfill Fugitive PTE'!$D$24*C31*I31/(379.62*10^6)</f>
        <v>17.294634730825223</v>
      </c>
      <c r="M31" s="118">
        <f t="shared" si="2"/>
        <v>1.9742733710987697E-3</v>
      </c>
    </row>
    <row r="32" spans="1:13" ht="15">
      <c r="A32" s="4" t="s">
        <v>41</v>
      </c>
      <c r="B32" s="3">
        <v>75456</v>
      </c>
      <c r="C32" s="1">
        <v>86.47</v>
      </c>
      <c r="D32" s="22">
        <v>1.3</v>
      </c>
      <c r="E32" s="6"/>
      <c r="F32" s="6"/>
      <c r="G32" s="6"/>
      <c r="H32" s="6"/>
      <c r="I32" s="18">
        <f t="shared" si="0"/>
        <v>1.3</v>
      </c>
      <c r="J32" s="112" t="str">
        <f t="shared" si="1"/>
        <v>AP-42</v>
      </c>
      <c r="K32" s="122"/>
      <c r="L32" s="117">
        <f>'Landfill Fugitive PTE'!$D$24*C32*I32/(379.62*10^6)</f>
        <v>24.105482761646556</v>
      </c>
      <c r="M32" s="118">
        <f t="shared" si="2"/>
        <v>2.7517674385441272E-3</v>
      </c>
    </row>
    <row r="33" spans="1:13" ht="15">
      <c r="A33" s="27" t="s">
        <v>42</v>
      </c>
      <c r="B33" s="3">
        <v>74873</v>
      </c>
      <c r="C33" s="1">
        <v>50.49</v>
      </c>
      <c r="D33" s="20">
        <v>1.21</v>
      </c>
      <c r="E33" s="6"/>
      <c r="F33" s="6"/>
      <c r="G33" s="6"/>
      <c r="H33" s="6"/>
      <c r="I33" s="16">
        <f t="shared" si="0"/>
        <v>1.21</v>
      </c>
      <c r="J33" s="112" t="str">
        <f t="shared" si="1"/>
        <v>AP-42</v>
      </c>
      <c r="K33" s="122"/>
      <c r="L33" s="117">
        <f>'Landfill Fugitive PTE'!$D$24*C33*I33/(379.62*10^6)</f>
        <v>13.100798389917326</v>
      </c>
      <c r="M33" s="118">
        <f t="shared" si="2"/>
        <v>1.4955249303558592E-3</v>
      </c>
    </row>
    <row r="34" spans="1:13" ht="15">
      <c r="A34" s="4" t="s">
        <v>24</v>
      </c>
      <c r="B34" s="3">
        <v>106467</v>
      </c>
      <c r="C34" s="1">
        <v>147.01</v>
      </c>
      <c r="D34" s="20">
        <v>0.21</v>
      </c>
      <c r="E34" s="2">
        <v>0.16800000000000001</v>
      </c>
      <c r="F34" s="2">
        <v>0.438</v>
      </c>
      <c r="G34" s="12">
        <v>0.5</v>
      </c>
      <c r="H34" s="2">
        <v>0.64700000000000002</v>
      </c>
      <c r="I34" s="16">
        <f t="shared" si="0"/>
        <v>0.21</v>
      </c>
      <c r="J34" s="112" t="str">
        <f t="shared" si="1"/>
        <v>AP-42</v>
      </c>
      <c r="K34" s="122"/>
      <c r="L34" s="117">
        <f>'Landfill Fugitive PTE'!$D$24*C34*I34/(379.62*10^6)</f>
        <v>6.6202317777248521</v>
      </c>
      <c r="M34" s="118">
        <f t="shared" si="2"/>
        <v>7.5573422120146718E-4</v>
      </c>
    </row>
    <row r="35" spans="1:13" ht="15">
      <c r="A35" s="4" t="s">
        <v>25</v>
      </c>
      <c r="B35" s="3">
        <v>75092</v>
      </c>
      <c r="C35" s="1">
        <v>84.94</v>
      </c>
      <c r="D35" s="22">
        <v>14.3</v>
      </c>
      <c r="E35" s="2">
        <v>5.7000000000000002E-2</v>
      </c>
      <c r="F35" s="12">
        <v>4.2000000000000003E-2</v>
      </c>
      <c r="G35" s="12">
        <v>0.06</v>
      </c>
      <c r="H35" s="12">
        <v>0.06</v>
      </c>
      <c r="I35" s="18">
        <f t="shared" si="0"/>
        <v>14.3</v>
      </c>
      <c r="J35" s="112" t="str">
        <f t="shared" si="1"/>
        <v>AP-42</v>
      </c>
      <c r="K35" s="122"/>
      <c r="L35" s="117">
        <f>'Landfill Fugitive PTE'!$D$24*C35*I35/(379.62*10^6)</f>
        <v>260.46856439825189</v>
      </c>
      <c r="M35" s="118">
        <f t="shared" si="2"/>
        <v>2.9733854383362086E-2</v>
      </c>
    </row>
    <row r="36" spans="1:13" ht="15">
      <c r="A36" s="27" t="s">
        <v>49</v>
      </c>
      <c r="B36" s="3">
        <v>75718</v>
      </c>
      <c r="C36" s="1">
        <v>120.91</v>
      </c>
      <c r="D36" s="22">
        <v>15.7</v>
      </c>
      <c r="E36" s="6"/>
      <c r="F36" s="6"/>
      <c r="G36" s="6"/>
      <c r="H36" s="6"/>
      <c r="I36" s="18">
        <f t="shared" si="0"/>
        <v>15.7</v>
      </c>
      <c r="J36" s="112" t="str">
        <f t="shared" si="1"/>
        <v>AP-42</v>
      </c>
      <c r="K36" s="122"/>
      <c r="L36" s="117">
        <f>'Landfill Fugitive PTE'!$D$24*C36*I36/(379.62*10^6)</f>
        <v>407.06981127432141</v>
      </c>
      <c r="M36" s="118">
        <f t="shared" si="2"/>
        <v>4.6469156538164545E-2</v>
      </c>
    </row>
    <row r="37" spans="1:13" ht="15">
      <c r="A37" s="5" t="s">
        <v>62</v>
      </c>
      <c r="B37" s="3">
        <v>75434</v>
      </c>
      <c r="C37" s="1">
        <v>102.92</v>
      </c>
      <c r="D37" s="22">
        <v>2.62</v>
      </c>
      <c r="E37" s="6"/>
      <c r="F37" s="6"/>
      <c r="G37" s="6"/>
      <c r="H37" s="6"/>
      <c r="I37" s="18">
        <f t="shared" si="0"/>
        <v>2.62</v>
      </c>
      <c r="J37" s="112" t="str">
        <f t="shared" si="1"/>
        <v>AP-42</v>
      </c>
      <c r="K37" s="122"/>
      <c r="L37" s="117">
        <f>'Landfill Fugitive PTE'!$D$24*C37*I37/(379.62*10^6)</f>
        <v>57.82399470577699</v>
      </c>
      <c r="M37" s="118">
        <f t="shared" si="2"/>
        <v>6.6009126376457752E-3</v>
      </c>
    </row>
    <row r="38" spans="1:13" ht="15">
      <c r="A38" s="4" t="s">
        <v>48</v>
      </c>
      <c r="B38" s="3">
        <v>75183</v>
      </c>
      <c r="C38" s="1">
        <v>62.13</v>
      </c>
      <c r="D38" s="20">
        <v>7.82</v>
      </c>
      <c r="E38" s="6"/>
      <c r="F38" s="6"/>
      <c r="G38" s="6"/>
      <c r="H38" s="6"/>
      <c r="I38" s="16">
        <f t="shared" si="0"/>
        <v>7.82</v>
      </c>
      <c r="J38" s="112" t="str">
        <f t="shared" si="1"/>
        <v>AP-42</v>
      </c>
      <c r="K38" s="122"/>
      <c r="L38" s="117">
        <f>'Landfill Fugitive PTE'!$D$24*C38*I38/(379.62*10^6)</f>
        <v>104.18738287117992</v>
      </c>
      <c r="M38" s="118">
        <f t="shared" si="2"/>
        <v>1.189353685744063E-2</v>
      </c>
    </row>
    <row r="39" spans="1:13" ht="15">
      <c r="A39" s="4" t="s">
        <v>26</v>
      </c>
      <c r="B39" s="3">
        <v>100414</v>
      </c>
      <c r="C39" s="1">
        <v>106.16</v>
      </c>
      <c r="D39" s="20">
        <v>4.6100000000000003</v>
      </c>
      <c r="E39" s="2">
        <v>3.26</v>
      </c>
      <c r="F39" s="2">
        <v>4.88</v>
      </c>
      <c r="G39" s="2">
        <v>5.28</v>
      </c>
      <c r="H39" s="12">
        <v>5.26</v>
      </c>
      <c r="I39" s="16">
        <f t="shared" si="0"/>
        <v>4.6100000000000003</v>
      </c>
      <c r="J39" s="112" t="str">
        <f t="shared" si="1"/>
        <v>AP-42</v>
      </c>
      <c r="K39" s="122"/>
      <c r="L39" s="117">
        <f>'Landfill Fugitive PTE'!$D$24*C39*I39/(379.62*10^6)</f>
        <v>104.9467170507441</v>
      </c>
      <c r="M39" s="118">
        <f t="shared" si="2"/>
        <v>1.1980218841409143E-2</v>
      </c>
    </row>
    <row r="40" spans="1:13" ht="15">
      <c r="A40" s="27" t="s">
        <v>52</v>
      </c>
      <c r="B40" s="3">
        <v>75081</v>
      </c>
      <c r="C40" s="1">
        <v>62.13</v>
      </c>
      <c r="D40" s="20">
        <v>2.2799999999999998</v>
      </c>
      <c r="E40" s="6"/>
      <c r="F40" s="6"/>
      <c r="G40" s="6"/>
      <c r="H40" s="6"/>
      <c r="I40" s="16">
        <f t="shared" si="0"/>
        <v>2.2799999999999998</v>
      </c>
      <c r="J40" s="112" t="str">
        <f t="shared" si="1"/>
        <v>AP-42</v>
      </c>
      <c r="K40" s="122"/>
      <c r="L40" s="117">
        <f>'Landfill Fugitive PTE'!$D$24*C40*I40/(379.62*10^6)</f>
        <v>30.376884008477003</v>
      </c>
      <c r="M40" s="118">
        <f t="shared" si="2"/>
        <v>3.4676808228855027E-3</v>
      </c>
    </row>
    <row r="41" spans="1:13" ht="15" hidden="1">
      <c r="A41" s="4" t="s">
        <v>27</v>
      </c>
      <c r="B41" s="3">
        <v>50000</v>
      </c>
      <c r="C41" s="1">
        <v>30.03</v>
      </c>
      <c r="D41" s="31"/>
      <c r="E41" s="23"/>
      <c r="F41" s="23"/>
      <c r="G41" s="23"/>
      <c r="H41" s="23"/>
      <c r="I41" s="24"/>
      <c r="J41" s="113"/>
      <c r="K41" s="123"/>
      <c r="L41" s="117">
        <f>'Landfill Fugitive PTE'!$D$24*C41*I41/(379.62*10^6)</f>
        <v>0</v>
      </c>
      <c r="M41" s="118">
        <f t="shared" si="2"/>
        <v>0</v>
      </c>
    </row>
    <row r="42" spans="1:13" ht="15">
      <c r="A42" s="28" t="s">
        <v>47</v>
      </c>
      <c r="B42" s="3">
        <v>75694</v>
      </c>
      <c r="C42" s="1">
        <v>137.38</v>
      </c>
      <c r="D42" s="34">
        <v>0.76</v>
      </c>
      <c r="E42" s="23"/>
      <c r="F42" s="23"/>
      <c r="G42" s="23"/>
      <c r="H42" s="23"/>
      <c r="I42" s="16">
        <f t="shared" si="0"/>
        <v>0.76</v>
      </c>
      <c r="J42" s="112" t="str">
        <f t="shared" si="1"/>
        <v>AP-42</v>
      </c>
      <c r="K42" s="122"/>
      <c r="L42" s="117">
        <f>'Landfill Fugitive PTE'!$D$24*C42*I42/(379.62*10^6)</f>
        <v>22.38948615850942</v>
      </c>
      <c r="M42" s="118">
        <f t="shared" si="2"/>
        <v>2.5558774153549568E-3</v>
      </c>
    </row>
    <row r="43" spans="1:13" ht="15">
      <c r="A43" s="4" t="s">
        <v>46</v>
      </c>
      <c r="B43" s="3">
        <v>110543</v>
      </c>
      <c r="C43" s="1">
        <v>86.18</v>
      </c>
      <c r="D43" s="34">
        <v>6.57</v>
      </c>
      <c r="E43" s="23"/>
      <c r="F43" s="23"/>
      <c r="G43" s="23"/>
      <c r="H43" s="23"/>
      <c r="I43" s="16">
        <f t="shared" si="0"/>
        <v>6.57</v>
      </c>
      <c r="J43" s="112" t="str">
        <f t="shared" si="1"/>
        <v>AP-42</v>
      </c>
      <c r="K43" s="122"/>
      <c r="L43" s="117">
        <f>'Landfill Fugitive PTE'!$D$24*C43*I43/(379.62*10^6)</f>
        <v>121.41682765832043</v>
      </c>
      <c r="M43" s="118">
        <f t="shared" si="2"/>
        <v>1.3860368454146168E-2</v>
      </c>
    </row>
    <row r="44" spans="1:13" ht="15">
      <c r="A44" s="4" t="s">
        <v>28</v>
      </c>
      <c r="B44" s="3">
        <v>7783064</v>
      </c>
      <c r="C44" s="1">
        <v>34.08</v>
      </c>
      <c r="D44" s="22">
        <v>35.5</v>
      </c>
      <c r="E44" s="2">
        <v>73.900000000000006</v>
      </c>
      <c r="F44" s="2">
        <v>67.2</v>
      </c>
      <c r="G44" s="2">
        <v>94</v>
      </c>
      <c r="H44" s="12">
        <v>88</v>
      </c>
      <c r="I44" s="18">
        <f t="shared" si="0"/>
        <v>35.5</v>
      </c>
      <c r="J44" s="112" t="str">
        <f t="shared" si="1"/>
        <v>AP-42</v>
      </c>
      <c r="K44" s="122"/>
      <c r="L44" s="117">
        <f>'Landfill Fugitive PTE'!$D$24*C44*I44/(379.62*10^6)</f>
        <v>259.43882061675868</v>
      </c>
      <c r="M44" s="118">
        <f t="shared" si="2"/>
        <v>2.9616303723374277E-2</v>
      </c>
    </row>
    <row r="45" spans="1:13" ht="15" hidden="1">
      <c r="A45" s="4" t="s">
        <v>29</v>
      </c>
      <c r="B45" s="3">
        <v>1634044</v>
      </c>
      <c r="C45" s="1">
        <v>88.15</v>
      </c>
      <c r="D45" s="31"/>
      <c r="E45" s="6"/>
      <c r="F45" s="6"/>
      <c r="G45" s="6"/>
      <c r="H45" s="6"/>
      <c r="I45" s="24"/>
      <c r="J45" s="113"/>
      <c r="K45" s="123"/>
      <c r="L45" s="117">
        <f>'Landfill Fugitive PTE'!$D$24*C45*I45/(379.62*10^6)</f>
        <v>0</v>
      </c>
      <c r="M45" s="118">
        <f t="shared" si="2"/>
        <v>0</v>
      </c>
    </row>
    <row r="46" spans="1:13" ht="15">
      <c r="A46" s="28" t="s">
        <v>43</v>
      </c>
      <c r="B46" s="3">
        <v>108101</v>
      </c>
      <c r="C46" s="1">
        <v>100.16</v>
      </c>
      <c r="D46" s="20">
        <v>1.87</v>
      </c>
      <c r="E46" s="6"/>
      <c r="F46" s="6"/>
      <c r="G46" s="6"/>
      <c r="H46" s="6"/>
      <c r="I46" s="16">
        <f t="shared" si="0"/>
        <v>1.87</v>
      </c>
      <c r="J46" s="112" t="str">
        <f t="shared" si="1"/>
        <v>AP-42</v>
      </c>
      <c r="K46" s="122"/>
      <c r="L46" s="117">
        <f>'Landfill Fugitive PTE'!$D$24*C46*I46/(379.62*10^6)</f>
        <v>40.164553619042529</v>
      </c>
      <c r="M46" s="118">
        <f t="shared" si="2"/>
        <v>4.5849947053701514E-3</v>
      </c>
    </row>
    <row r="47" spans="1:13" ht="15">
      <c r="A47" s="28" t="s">
        <v>44</v>
      </c>
      <c r="B47" s="1">
        <v>74931</v>
      </c>
      <c r="C47" s="7">
        <v>48.11</v>
      </c>
      <c r="D47" s="20">
        <v>2.4900000000000002</v>
      </c>
      <c r="E47" s="6"/>
      <c r="F47" s="6"/>
      <c r="G47" s="6"/>
      <c r="H47" s="6"/>
      <c r="I47" s="16">
        <f t="shared" si="0"/>
        <v>2.4900000000000002</v>
      </c>
      <c r="J47" s="112" t="str">
        <f t="shared" si="1"/>
        <v>AP-42</v>
      </c>
      <c r="K47" s="122"/>
      <c r="L47" s="117">
        <f>'Landfill Fugitive PTE'!$D$24*C47*I47/(379.62*10^6)</f>
        <v>25.688676298586536</v>
      </c>
      <c r="M47" s="118">
        <f t="shared" si="2"/>
        <v>2.9324972943591938E-3</v>
      </c>
    </row>
    <row r="48" spans="1:13" ht="15">
      <c r="A48" s="28" t="s">
        <v>45</v>
      </c>
      <c r="B48" s="3">
        <v>7439976</v>
      </c>
      <c r="C48" s="1">
        <v>200.61</v>
      </c>
      <c r="D48" s="35">
        <v>2.92E-4</v>
      </c>
      <c r="E48" s="6"/>
      <c r="F48" s="6"/>
      <c r="G48" s="6"/>
      <c r="H48" s="6"/>
      <c r="I48" s="15">
        <f t="shared" si="0"/>
        <v>2.92E-4</v>
      </c>
      <c r="J48" s="112" t="str">
        <f t="shared" si="1"/>
        <v>AP-42</v>
      </c>
      <c r="K48" s="122"/>
      <c r="L48" s="117">
        <f>'Landfill Fugitive PTE'!$D$24*C48*I48/(379.62*10^6)</f>
        <v>1.2561527447221919E-2</v>
      </c>
      <c r="M48" s="118">
        <f t="shared" si="2"/>
        <v>1.4339643204591231E-6</v>
      </c>
    </row>
    <row r="49" spans="1:13" ht="15" hidden="1">
      <c r="A49" s="4" t="s">
        <v>30</v>
      </c>
      <c r="B49" s="3">
        <v>91203</v>
      </c>
      <c r="C49" s="1">
        <v>128.18</v>
      </c>
      <c r="D49" s="31"/>
      <c r="E49" s="6"/>
      <c r="F49" s="6"/>
      <c r="G49" s="6"/>
      <c r="H49" s="6"/>
      <c r="I49" s="24"/>
      <c r="J49" s="113"/>
      <c r="K49" s="123"/>
      <c r="L49" s="117">
        <f>'Landfill Fugitive PTE'!$D$24*C49*I49/(379.62*10^6)</f>
        <v>0</v>
      </c>
      <c r="M49" s="118">
        <f t="shared" si="2"/>
        <v>0</v>
      </c>
    </row>
    <row r="50" spans="1:13" ht="15" hidden="1">
      <c r="A50" s="4" t="s">
        <v>31</v>
      </c>
      <c r="B50" s="3">
        <v>100425</v>
      </c>
      <c r="C50" s="1">
        <v>104.16</v>
      </c>
      <c r="D50" s="31"/>
      <c r="E50" s="6"/>
      <c r="F50" s="6"/>
      <c r="G50" s="6"/>
      <c r="H50" s="6"/>
      <c r="I50" s="24"/>
      <c r="J50" s="113"/>
      <c r="K50" s="123"/>
      <c r="L50" s="117">
        <f>'Landfill Fugitive PTE'!$D$24*C50*I50/(379.62*10^6)</f>
        <v>0</v>
      </c>
      <c r="M50" s="118">
        <f t="shared" si="2"/>
        <v>0</v>
      </c>
    </row>
    <row r="51" spans="1:13" ht="15">
      <c r="A51" s="4" t="s">
        <v>32</v>
      </c>
      <c r="B51" s="3">
        <v>127184</v>
      </c>
      <c r="C51" s="1">
        <v>165.82</v>
      </c>
      <c r="D51" s="20">
        <v>3.73</v>
      </c>
      <c r="E51" s="2">
        <v>0.157</v>
      </c>
      <c r="F51" s="2">
        <v>0.114</v>
      </c>
      <c r="G51" s="2">
        <v>0.11600000000000001</v>
      </c>
      <c r="H51" s="2">
        <v>0.10199999999999999</v>
      </c>
      <c r="I51" s="16">
        <f t="shared" si="0"/>
        <v>3.73</v>
      </c>
      <c r="J51" s="112" t="str">
        <f t="shared" si="1"/>
        <v>AP-42</v>
      </c>
      <c r="K51" s="122"/>
      <c r="L51" s="117">
        <f>'Landfill Fugitive PTE'!$D$24*C51*I51/(379.62*10^6)</f>
        <v>132.63335790296449</v>
      </c>
      <c r="M51" s="118">
        <f t="shared" si="2"/>
        <v>1.514079428116033E-2</v>
      </c>
    </row>
    <row r="52" spans="1:13" ht="15">
      <c r="A52" s="4" t="s">
        <v>59</v>
      </c>
      <c r="B52" s="3">
        <v>108883</v>
      </c>
      <c r="C52" s="1">
        <v>92.13</v>
      </c>
      <c r="D52" s="22">
        <v>165</v>
      </c>
      <c r="E52" s="6"/>
      <c r="F52" s="6"/>
      <c r="G52" s="2">
        <v>3.8</v>
      </c>
      <c r="H52" s="2">
        <v>3.9</v>
      </c>
      <c r="I52" s="18">
        <f t="shared" si="0"/>
        <v>165</v>
      </c>
      <c r="J52" s="112" t="str">
        <f t="shared" si="1"/>
        <v>AP-42</v>
      </c>
      <c r="K52" s="122"/>
      <c r="L52" s="117">
        <f>'Landfill Fugitive PTE'!$D$24*C52*I52/(379.62*10^6)</f>
        <v>3259.8081231110118</v>
      </c>
      <c r="M52" s="118">
        <f t="shared" si="2"/>
        <v>0.37212421496701048</v>
      </c>
    </row>
    <row r="53" spans="1:13" ht="15">
      <c r="A53" s="4" t="s">
        <v>33</v>
      </c>
      <c r="B53" s="3">
        <v>79016</v>
      </c>
      <c r="C53" s="1">
        <v>131.38</v>
      </c>
      <c r="D53" s="20">
        <v>2.82</v>
      </c>
      <c r="E53" s="2">
        <v>8.5000000000000006E-2</v>
      </c>
      <c r="F53" s="2">
        <v>5.5E-2</v>
      </c>
      <c r="G53" s="12">
        <v>0.04</v>
      </c>
      <c r="H53" s="2">
        <v>6.0999999999999999E-2</v>
      </c>
      <c r="I53" s="16">
        <f t="shared" si="0"/>
        <v>2.82</v>
      </c>
      <c r="J53" s="112" t="str">
        <f t="shared" si="1"/>
        <v>AP-42</v>
      </c>
      <c r="K53" s="122"/>
      <c r="L53" s="117">
        <f>'Landfill Fugitive PTE'!$D$24*C53*I53/(379.62*10^6)</f>
        <v>79.44844256464981</v>
      </c>
      <c r="M53" s="118">
        <f t="shared" si="2"/>
        <v>9.0694569137728092E-3</v>
      </c>
    </row>
    <row r="54" spans="1:13" ht="15">
      <c r="A54" s="4" t="s">
        <v>34</v>
      </c>
      <c r="B54" s="3">
        <v>67663</v>
      </c>
      <c r="C54" s="1">
        <v>119.37</v>
      </c>
      <c r="D54" s="20">
        <v>0.03</v>
      </c>
      <c r="E54" s="12">
        <v>0.02</v>
      </c>
      <c r="F54" s="12">
        <v>0.02</v>
      </c>
      <c r="G54" s="12">
        <v>0.04</v>
      </c>
      <c r="H54" s="12">
        <v>0.04</v>
      </c>
      <c r="I54" s="16">
        <f t="shared" si="0"/>
        <v>0.03</v>
      </c>
      <c r="J54" s="112" t="str">
        <f t="shared" si="1"/>
        <v>AP-42</v>
      </c>
      <c r="K54" s="122"/>
      <c r="L54" s="117">
        <f>'Landfill Fugitive PTE'!$D$24*C54*I54/(379.62*10^6)</f>
        <v>0.76793324779365435</v>
      </c>
      <c r="M54" s="118">
        <f t="shared" si="2"/>
        <v>8.7663612761832693E-5</v>
      </c>
    </row>
    <row r="55" spans="1:13" ht="15" hidden="1">
      <c r="A55" s="4" t="s">
        <v>35</v>
      </c>
      <c r="B55" s="3">
        <v>108054</v>
      </c>
      <c r="C55" s="1">
        <v>86.09</v>
      </c>
      <c r="D55" s="31"/>
      <c r="E55" s="6"/>
      <c r="F55" s="6"/>
      <c r="G55" s="6"/>
      <c r="H55" s="6"/>
      <c r="I55" s="6"/>
      <c r="J55" s="113"/>
      <c r="K55" s="123"/>
      <c r="L55" s="117">
        <f>'Landfill Fugitive PTE'!$D$24*C55*I55/(379.62*10^6)</f>
        <v>0</v>
      </c>
      <c r="M55" s="118">
        <f t="shared" si="2"/>
        <v>0</v>
      </c>
    </row>
    <row r="56" spans="1:13" ht="15">
      <c r="A56" s="4" t="s">
        <v>36</v>
      </c>
      <c r="B56" s="3">
        <v>75014</v>
      </c>
      <c r="C56" s="1">
        <v>62.5</v>
      </c>
      <c r="D56" s="20">
        <v>7.34</v>
      </c>
      <c r="E56" s="2">
        <v>0.127</v>
      </c>
      <c r="F56" s="2">
        <v>7.4999999999999997E-2</v>
      </c>
      <c r="G56" s="2">
        <v>0.13300000000000001</v>
      </c>
      <c r="H56" s="2">
        <v>8.5999999999999993E-2</v>
      </c>
      <c r="I56" s="16">
        <f t="shared" si="0"/>
        <v>7.34</v>
      </c>
      <c r="J56" s="112" t="str">
        <f t="shared" si="1"/>
        <v>AP-42</v>
      </c>
      <c r="K56" s="122"/>
      <c r="L56" s="117">
        <f>'Landfill Fugitive PTE'!$D$24*C56*I56/(379.62*10^6)</f>
        <v>98.374627188667972</v>
      </c>
      <c r="M56" s="118">
        <f t="shared" si="2"/>
        <v>1.1229980272678993E-2</v>
      </c>
    </row>
    <row r="57" spans="1:13" ht="15.75" thickBot="1">
      <c r="A57" s="4" t="s">
        <v>37</v>
      </c>
      <c r="B57" s="3">
        <v>1330207</v>
      </c>
      <c r="C57" s="1">
        <v>106.16</v>
      </c>
      <c r="D57" s="22">
        <v>12.1</v>
      </c>
      <c r="E57" s="2">
        <v>8.52</v>
      </c>
      <c r="F57" s="2">
        <v>13.02</v>
      </c>
      <c r="G57" s="2">
        <v>14</v>
      </c>
      <c r="H57" s="2">
        <v>14.7</v>
      </c>
      <c r="I57" s="18">
        <f t="shared" si="0"/>
        <v>12.1</v>
      </c>
      <c r="J57" s="112" t="str">
        <f t="shared" si="1"/>
        <v>AP-42</v>
      </c>
      <c r="K57" s="122"/>
      <c r="L57" s="117">
        <f>'Landfill Fugitive PTE'!$D$24*C57*I57/(379.62*10^6)</f>
        <v>275.4566759900224</v>
      </c>
      <c r="M57" s="119">
        <f t="shared" si="2"/>
        <v>3.1444826026258269E-2</v>
      </c>
    </row>
    <row r="58" spans="1:13" ht="14.25">
      <c r="A58" s="11" t="s">
        <v>38</v>
      </c>
      <c r="D58" s="32"/>
      <c r="I58" s="10"/>
    </row>
    <row r="59" spans="1:13" ht="14.25">
      <c r="A59" s="11" t="s">
        <v>63</v>
      </c>
    </row>
    <row r="60" spans="1:13" ht="14.25">
      <c r="A60" s="27" t="s">
        <v>58</v>
      </c>
    </row>
    <row r="62" spans="1:13">
      <c r="B62" s="36"/>
      <c r="D62" s="14"/>
    </row>
  </sheetData>
  <mergeCells count="6">
    <mergeCell ref="A6:A7"/>
    <mergeCell ref="B6:B7"/>
    <mergeCell ref="C6:C7"/>
    <mergeCell ref="D6:I6"/>
    <mergeCell ref="A2:B2"/>
    <mergeCell ref="D2:F2"/>
  </mergeCells>
  <printOptions horizontalCentered="1"/>
  <pageMargins left="0.7" right="0.7" top="0.75" bottom="0.75" header="0.3" footer="0.3"/>
  <pageSetup scale="54" orientation="portrait" verticalDpi="1200" r:id="rId1"/>
  <headerFooter>
    <oddFooter>&amp;LTRRP Operation Emissions&amp;C&amp;P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EC926CA8234448BBDAA66811C990D" ma:contentTypeVersion="10" ma:contentTypeDescription="Create a new document." ma:contentTypeScope="" ma:versionID="fe89b1534614e2f724f58fcd29f8ea74">
  <xsd:schema xmlns:xsd="http://www.w3.org/2001/XMLSchema" xmlns:xs="http://www.w3.org/2001/XMLSchema" xmlns:p="http://schemas.microsoft.com/office/2006/metadata/properties" xmlns:ns2="63591261-97e9-4074-ab3f-a6a63f75c3a8" xmlns:ns3="52f5fa2e-4e58-4301-97f3-6e02fdcd3c2e" targetNamespace="http://schemas.microsoft.com/office/2006/metadata/properties" ma:root="true" ma:fieldsID="a8688c15d3c7c11fabf46f341972aad2" ns2:_="" ns3:_="">
    <xsd:import namespace="63591261-97e9-4074-ab3f-a6a63f75c3a8"/>
    <xsd:import namespace="52f5fa2e-4e58-4301-97f3-6e02fdcd3c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591261-97e9-4074-ab3f-a6a63f75c3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c166aa50-2606-4bee-b14b-7e98c91f20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f5fa2e-4e58-4301-97f3-6e02fdcd3c2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4c82124-53cb-4ca7-b164-20733690f99e}" ma:internalName="TaxCatchAll" ma:showField="CatchAllData" ma:web="52f5fa2e-4e58-4301-97f3-6e02fdcd3c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3B493B-0CBE-4D25-88A1-8EA91C88CBEB}"/>
</file>

<file path=customXml/itemProps2.xml><?xml version="1.0" encoding="utf-8"?>
<ds:datastoreItem xmlns:ds="http://schemas.openxmlformats.org/officeDocument/2006/customXml" ds:itemID="{53F2F86D-B17C-4C68-BF40-585634EB4E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Landfill Fugitive PTE</vt:lpstr>
      <vt:lpstr>Fugitive TACs from LFG</vt:lpstr>
      <vt:lpstr>VAFB LFG Emissions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F. Cobbs</dc:creator>
  <cp:lastModifiedBy>Chaabane, Ramzi</cp:lastModifiedBy>
  <dcterms:created xsi:type="dcterms:W3CDTF">2020-03-03T19:11:24Z</dcterms:created>
  <dcterms:modified xsi:type="dcterms:W3CDTF">2021-06-05T00:47:47Z</dcterms:modified>
</cp:coreProperties>
</file>