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60630949-STM1\500_Deliverables\501_ATEIR HRA\2018 ATEIR Rev1\App C - Emissions\"/>
    </mc:Choice>
  </mc:AlternateContent>
  <xr:revisionPtr revIDLastSave="0" documentId="13_ncr:1_{3E169637-8FFE-47BB-A7D6-BB433030F570}" xr6:coauthVersionLast="46" xr6:coauthVersionMax="46" xr10:uidLastSave="{00000000-0000-0000-0000-000000000000}"/>
  <bookViews>
    <workbookView xWindow="-110" yWindow="-110" windowWidth="19420" windowHeight="10420" activeTab="1" xr2:uid="{00000000-000D-0000-FFFF-FFFF00000000}"/>
  </bookViews>
  <sheets>
    <sheet name="Annual" sheetId="1" r:id="rId1"/>
    <sheet name="Hourl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F8" i="2"/>
  <c r="B8" i="2" l="1"/>
  <c r="B6" i="2" s="1"/>
  <c r="B11" i="2" s="1"/>
  <c r="T7" i="2"/>
  <c r="B17" i="2" l="1"/>
  <c r="B16" i="2"/>
  <c r="G8" i="2" l="1"/>
  <c r="I8" i="2"/>
  <c r="Q8" i="2"/>
  <c r="J8" i="2"/>
  <c r="R8" i="2"/>
  <c r="S8" i="2"/>
  <c r="T8" i="2"/>
  <c r="M8" i="2"/>
  <c r="U8" i="2"/>
  <c r="V8" i="2"/>
  <c r="W8" i="2"/>
  <c r="P8" i="2"/>
  <c r="K8" i="2"/>
  <c r="L8" i="2"/>
  <c r="O8" i="2"/>
  <c r="H8" i="2"/>
  <c r="N8" i="2"/>
  <c r="T7" i="1" l="1"/>
  <c r="B8" i="1" l="1"/>
  <c r="B6" i="1" l="1"/>
  <c r="B11" i="1" s="1"/>
  <c r="B17" i="1" l="1"/>
  <c r="B16" i="1"/>
  <c r="G8" i="1" l="1"/>
  <c r="H8" i="1"/>
  <c r="P8" i="1"/>
  <c r="Q8" i="1"/>
  <c r="R8" i="1"/>
  <c r="S8" i="1"/>
  <c r="L8" i="1"/>
  <c r="T8" i="1"/>
  <c r="M8" i="1"/>
  <c r="U8" i="1"/>
  <c r="V8" i="1"/>
  <c r="O8" i="1"/>
  <c r="W8" i="1"/>
  <c r="I8" i="1"/>
  <c r="J8" i="1"/>
  <c r="K8" i="1"/>
  <c r="N8" i="1"/>
</calcChain>
</file>

<file path=xl/sharedStrings.xml><?xml version="1.0" encoding="utf-8"?>
<sst xmlns="http://schemas.openxmlformats.org/spreadsheetml/2006/main" count="96" uniqueCount="49">
  <si>
    <t xml:space="preserve">Calculation ID </t>
  </si>
  <si>
    <t>8B</t>
  </si>
  <si>
    <t>Source Type</t>
  </si>
  <si>
    <t>Landfill Fugitive Dust</t>
  </si>
  <si>
    <t>Sub Type</t>
  </si>
  <si>
    <t>Paved Roads</t>
  </si>
  <si>
    <t>E = particulate emission factor (lb/VMT)</t>
  </si>
  <si>
    <t>W = average weight (tons) of the vehicles traveling the road</t>
  </si>
  <si>
    <t>VMT = Vehicle Miles Traveled</t>
  </si>
  <si>
    <r>
      <t>E</t>
    </r>
    <r>
      <rPr>
        <vertAlign val="subscript"/>
        <sz val="11"/>
        <color theme="1"/>
        <rFont val="Calibri"/>
        <family val="2"/>
        <scheme val="minor"/>
      </rPr>
      <t>ext</t>
    </r>
    <r>
      <rPr>
        <sz val="11"/>
        <color theme="1"/>
        <rFont val="Calibri"/>
        <family val="2"/>
        <scheme val="minor"/>
      </rPr>
      <t xml:space="preserve"> = annual emission factor in the same units as k,</t>
    </r>
  </si>
  <si>
    <t xml:space="preserve">k = particle size multiplier for particle size range and units of interest </t>
  </si>
  <si>
    <t>VMT for hourly calculation (mph)</t>
  </si>
  <si>
    <t>N = number of hours in the averaging period (8,760 for annual)</t>
  </si>
  <si>
    <t>1.   X + Y = 687 total trip</t>
  </si>
  <si>
    <t xml:space="preserve">2. 4X + 12.5Y = 6674 tons </t>
  </si>
  <si>
    <t>Where X = SM trips and Y = LG trips and we assume the SM carry 4 tons and the LG trucks carry 12.5 tons</t>
  </si>
  <si>
    <t xml:space="preserve">Using this truck trip ratio, the average truck now weighs [225 x (15.5k+15.5k+8k)/2 + 462 x (22.4k+22.4k+25k)/2]/687 = 14.92 tons.  </t>
  </si>
  <si>
    <t>Methedology for calculating W</t>
  </si>
  <si>
    <t xml:space="preserve">Solving the two equations results in 225 SM and 462 LG trips, respectively.  </t>
  </si>
  <si>
    <t> [# SM trips x ave SM wgt    +  #LG trips x ave LG wgt] / # total trips –  where average truck weight is the average of an empty and a loaded truck</t>
  </si>
  <si>
    <t>Aluminum</t>
  </si>
  <si>
    <t>Antimony</t>
  </si>
  <si>
    <t xml:space="preserve">Arsenic </t>
  </si>
  <si>
    <t>Barium</t>
  </si>
  <si>
    <t xml:space="preserve">Cadmium </t>
  </si>
  <si>
    <t>Chromium (total)</t>
  </si>
  <si>
    <t>Cobalt</t>
  </si>
  <si>
    <t xml:space="preserve">Copper </t>
  </si>
  <si>
    <t>Lead</t>
  </si>
  <si>
    <t xml:space="preserve">Manganese </t>
  </si>
  <si>
    <t xml:space="preserve">Mercury </t>
  </si>
  <si>
    <t xml:space="preserve">Nickel </t>
  </si>
  <si>
    <t>Phosphorus</t>
  </si>
  <si>
    <t>Selenium</t>
  </si>
  <si>
    <t>Sulfates</t>
  </si>
  <si>
    <t>Vanadium</t>
  </si>
  <si>
    <t>Zinc</t>
  </si>
  <si>
    <t>Emission Factors (lb/lb-PM)</t>
  </si>
  <si>
    <t>AB2588 Device ID</t>
  </si>
  <si>
    <t>Emissions</t>
  </si>
  <si>
    <t>lb/yr</t>
  </si>
  <si>
    <t>Fugitive PM Calculation</t>
  </si>
  <si>
    <r>
      <t>sL = road surface silt loading (g/m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  <r>
      <rPr>
        <sz val="8"/>
        <color theme="1"/>
        <rFont val="Calibri"/>
        <family val="2"/>
      </rPr>
      <t>  </t>
    </r>
  </si>
  <si>
    <t>P = number of hours with at least 0.254 mm (0.01 in) of precipitation during the averaging period*</t>
  </si>
  <si>
    <t>*Source for precipitation data: NOAA, National Centers for Environmental Information (NCEI), Local Climatological Data (LCD)</t>
  </si>
  <si>
    <t>lb/hr</t>
  </si>
  <si>
    <t>Annual Emissions (lbs-PM/yr)</t>
  </si>
  <si>
    <t>Hourly Emissions (lbs-PM/hr)</t>
  </si>
  <si>
    <t>Silica, crystalline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</si>
</sst>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</font>
    <font>
      <b/>
      <sz val="12"/>
      <color theme="1"/>
      <name val="Calibri"/>
      <family val="2"/>
      <scheme val="minor"/>
    </font>
    <font>
      <sz val="10"/>
      <name val="MS Sans Serif"/>
      <family val="2"/>
    </font>
    <font>
      <b/>
      <sz val="11"/>
      <color rgb="FF000000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C0C0C0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10" fillId="0" borderId="0"/>
  </cellStyleXfs>
  <cellXfs count="55">
    <xf numFmtId="0" fontId="0" fillId="0" borderId="0" xfId="0"/>
    <xf numFmtId="0" fontId="3" fillId="2" borderId="3" xfId="0" applyFont="1" applyFill="1" applyBorder="1" applyAlignment="1">
      <alignment vertical="center" wrapText="1"/>
    </xf>
    <xf numFmtId="0" fontId="0" fillId="0" borderId="0" xfId="0" applyAlignment="1">
      <alignment horizontal="justify" vertical="center"/>
    </xf>
    <xf numFmtId="0" fontId="1" fillId="0" borderId="0" xfId="0" applyFont="1" applyAlignment="1">
      <alignment horizontal="justify" vertical="center"/>
    </xf>
    <xf numFmtId="164" fontId="1" fillId="0" borderId="0" xfId="0" applyNumberFormat="1" applyFont="1"/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6" fillId="0" borderId="0" xfId="0" applyFont="1"/>
    <xf numFmtId="0" fontId="0" fillId="0" borderId="0" xfId="0" applyFill="1"/>
    <xf numFmtId="164" fontId="1" fillId="0" borderId="0" xfId="0" applyNumberFormat="1" applyFont="1" applyFill="1"/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8" fillId="3" borderId="6" xfId="1" applyFont="1" applyFill="1" applyBorder="1" applyAlignment="1">
      <alignment horizontal="center" textRotation="90"/>
    </xf>
    <xf numFmtId="0" fontId="8" fillId="3" borderId="7" xfId="1" applyFont="1" applyFill="1" applyBorder="1" applyAlignment="1">
      <alignment horizontal="center" textRotation="90"/>
    </xf>
    <xf numFmtId="0" fontId="9" fillId="4" borderId="7" xfId="0" applyFont="1" applyFill="1" applyBorder="1" applyAlignment="1">
      <alignment horizontal="center" textRotation="90"/>
    </xf>
    <xf numFmtId="0" fontId="9" fillId="3" borderId="7" xfId="0" applyFont="1" applyFill="1" applyBorder="1" applyAlignment="1">
      <alignment horizontal="center" textRotation="90"/>
    </xf>
    <xf numFmtId="0" fontId="9" fillId="3" borderId="8" xfId="0" applyFont="1" applyFill="1" applyBorder="1" applyAlignment="1">
      <alignment horizontal="center" textRotation="90"/>
    </xf>
    <xf numFmtId="0" fontId="0" fillId="0" borderId="12" xfId="0" applyBorder="1"/>
    <xf numFmtId="165" fontId="0" fillId="3" borderId="13" xfId="0" quotePrefix="1" applyNumberFormat="1" applyFill="1" applyBorder="1" applyAlignment="1">
      <alignment horizontal="center"/>
    </xf>
    <xf numFmtId="11" fontId="0" fillId="3" borderId="14" xfId="0" quotePrefix="1" applyNumberFormat="1" applyFill="1" applyBorder="1" applyAlignment="1">
      <alignment horizontal="center"/>
    </xf>
    <xf numFmtId="11" fontId="0" fillId="4" borderId="14" xfId="0" quotePrefix="1" applyNumberFormat="1" applyFill="1" applyBorder="1" applyAlignment="1">
      <alignment horizontal="center"/>
    </xf>
    <xf numFmtId="166" fontId="0" fillId="3" borderId="14" xfId="0" quotePrefix="1" applyNumberFormat="1" applyFill="1" applyBorder="1" applyAlignment="1">
      <alignment horizontal="center"/>
    </xf>
    <xf numFmtId="164" fontId="0" fillId="4" borderId="14" xfId="0" quotePrefix="1" applyNumberFormat="1" applyFill="1" applyBorder="1" applyAlignment="1">
      <alignment horizontal="center"/>
    </xf>
    <xf numFmtId="166" fontId="0" fillId="4" borderId="14" xfId="0" quotePrefix="1" applyNumberFormat="1" applyFill="1" applyBorder="1" applyAlignment="1">
      <alignment horizontal="center"/>
    </xf>
    <xf numFmtId="11" fontId="0" fillId="3" borderId="15" xfId="0" quotePrefix="1" applyNumberFormat="1" applyFill="1" applyBorder="1" applyAlignment="1">
      <alignment horizontal="center"/>
    </xf>
    <xf numFmtId="0" fontId="0" fillId="0" borderId="0" xfId="0"/>
    <xf numFmtId="0" fontId="0" fillId="0" borderId="0" xfId="0" applyFill="1"/>
    <xf numFmtId="0" fontId="1" fillId="2" borderId="1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12" xfId="0" applyBorder="1" applyAlignment="1">
      <alignment horizontal="center"/>
    </xf>
    <xf numFmtId="0" fontId="11" fillId="5" borderId="18" xfId="2" applyFont="1" applyFill="1" applyBorder="1" applyAlignment="1" applyProtection="1">
      <alignment horizontal="left"/>
    </xf>
    <xf numFmtId="0" fontId="13" fillId="0" borderId="0" xfId="0" applyFont="1" applyAlignment="1">
      <alignment horizontal="left" vertical="center" indent="1"/>
    </xf>
    <xf numFmtId="0" fontId="13" fillId="0" borderId="0" xfId="0" applyFont="1"/>
    <xf numFmtId="3" fontId="13" fillId="0" borderId="0" xfId="0" applyNumberFormat="1" applyFont="1"/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13" fillId="0" borderId="0" xfId="0" quotePrefix="1" applyFont="1" applyAlignment="1">
      <alignment horizontal="center"/>
    </xf>
    <xf numFmtId="0" fontId="1" fillId="0" borderId="10" xfId="0" applyFont="1" applyBorder="1" applyAlignment="1">
      <alignment horizontal="center"/>
    </xf>
    <xf numFmtId="0" fontId="1" fillId="2" borderId="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4" borderId="10" xfId="0" applyFill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3">
    <cellStyle name="Normal" xfId="0" builtinId="0"/>
    <cellStyle name="Normal 2" xfId="1" xr:uid="{117C177F-71E5-49DB-BDB1-FF61D9EEB21C}"/>
    <cellStyle name="Normal 2 2" xfId="2" xr:uid="{7A35F04E-72DA-42C1-AAC4-34E086337E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0"/>
  <sheetViews>
    <sheetView topLeftCell="B1" zoomScale="70" zoomScaleNormal="70" workbookViewId="0">
      <selection activeCell="F8" sqref="F8:W8"/>
    </sheetView>
  </sheetViews>
  <sheetFormatPr defaultRowHeight="14.5" x14ac:dyDescent="0.35"/>
  <cols>
    <col min="1" max="1" width="88.1796875" bestFit="1" customWidth="1"/>
    <col min="5" max="5" width="18.453125" customWidth="1"/>
    <col min="6" max="6" width="10.26953125" customWidth="1"/>
  </cols>
  <sheetData>
    <row r="1" spans="1:23" ht="30.75" customHeight="1" thickBot="1" x14ac:dyDescent="0.55000000000000004">
      <c r="A1" s="30" t="s">
        <v>0</v>
      </c>
      <c r="B1" s="31" t="s">
        <v>1</v>
      </c>
      <c r="C1" s="32" t="s">
        <v>2</v>
      </c>
      <c r="D1" s="53" t="s">
        <v>3</v>
      </c>
      <c r="E1" s="54"/>
      <c r="F1" s="33" t="s">
        <v>39</v>
      </c>
      <c r="G1" s="34" t="s">
        <v>40</v>
      </c>
    </row>
    <row r="2" spans="1:23" ht="15" thickBot="1" x14ac:dyDescent="0.4">
      <c r="A2" s="47"/>
      <c r="B2" s="48"/>
      <c r="C2" s="1" t="s">
        <v>4</v>
      </c>
      <c r="D2" s="49" t="s">
        <v>5</v>
      </c>
      <c r="E2" s="50"/>
      <c r="F2" s="51"/>
    </row>
    <row r="3" spans="1:23" x14ac:dyDescent="0.35">
      <c r="A3" s="35"/>
      <c r="B3" s="35"/>
      <c r="C3" s="36"/>
      <c r="D3" s="14"/>
      <c r="E3" s="14"/>
      <c r="F3" s="14"/>
    </row>
    <row r="4" spans="1:23" ht="15" thickBot="1" x14ac:dyDescent="0.4">
      <c r="F4" s="52" t="s">
        <v>37</v>
      </c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ht="94" thickBot="1" x14ac:dyDescent="0.4">
      <c r="A5" s="46" t="s">
        <v>41</v>
      </c>
      <c r="B5" s="46"/>
      <c r="E5" s="8"/>
      <c r="F5" s="15" t="s">
        <v>20</v>
      </c>
      <c r="G5" s="16" t="s">
        <v>21</v>
      </c>
      <c r="H5" s="17" t="s">
        <v>22</v>
      </c>
      <c r="I5" s="18" t="s">
        <v>23</v>
      </c>
      <c r="J5" s="17" t="s">
        <v>24</v>
      </c>
      <c r="K5" s="18" t="s">
        <v>25</v>
      </c>
      <c r="L5" s="18" t="s">
        <v>26</v>
      </c>
      <c r="M5" s="17" t="s">
        <v>27</v>
      </c>
      <c r="N5" s="17" t="s">
        <v>28</v>
      </c>
      <c r="O5" s="17" t="s">
        <v>29</v>
      </c>
      <c r="P5" s="17" t="s">
        <v>30</v>
      </c>
      <c r="Q5" s="17" t="s">
        <v>31</v>
      </c>
      <c r="R5" s="18" t="s">
        <v>32</v>
      </c>
      <c r="S5" s="17" t="s">
        <v>33</v>
      </c>
      <c r="T5" s="17" t="s">
        <v>48</v>
      </c>
      <c r="U5" s="17" t="s">
        <v>34</v>
      </c>
      <c r="V5" s="17" t="s">
        <v>35</v>
      </c>
      <c r="W5" s="19" t="s">
        <v>36</v>
      </c>
    </row>
    <row r="6" spans="1:23" ht="15" thickBot="1" x14ac:dyDescent="0.4">
      <c r="A6" s="2" t="s">
        <v>6</v>
      </c>
      <c r="B6">
        <f>B7*(B8^0.91)*B9^1.02</f>
        <v>1.0706259106550906</v>
      </c>
      <c r="E6" s="8"/>
      <c r="F6" s="10">
        <v>7429905</v>
      </c>
      <c r="G6" s="11">
        <v>7440360</v>
      </c>
      <c r="H6" s="12">
        <v>7440382</v>
      </c>
      <c r="I6" s="11">
        <v>7440393</v>
      </c>
      <c r="J6" s="12">
        <v>7440439</v>
      </c>
      <c r="K6" s="11">
        <v>7440473</v>
      </c>
      <c r="L6" s="11">
        <v>7440484</v>
      </c>
      <c r="M6" s="12">
        <v>7440508</v>
      </c>
      <c r="N6" s="12">
        <v>7439921</v>
      </c>
      <c r="O6" s="12">
        <v>7439965</v>
      </c>
      <c r="P6" s="12">
        <v>7439976</v>
      </c>
      <c r="Q6" s="12">
        <v>7440020</v>
      </c>
      <c r="R6" s="11">
        <v>7723140</v>
      </c>
      <c r="S6" s="12">
        <v>7782492</v>
      </c>
      <c r="T6" s="12">
        <v>1175</v>
      </c>
      <c r="U6" s="12">
        <v>9960</v>
      </c>
      <c r="V6" s="12">
        <v>7440622</v>
      </c>
      <c r="W6" s="13">
        <v>7440666</v>
      </c>
    </row>
    <row r="7" spans="1:23" ht="15" thickBot="1" x14ac:dyDescent="0.4">
      <c r="A7" s="2" t="s">
        <v>10</v>
      </c>
      <c r="B7">
        <v>1.0999999999999999E-2</v>
      </c>
      <c r="E7" s="38" t="s">
        <v>38</v>
      </c>
      <c r="F7" s="21">
        <v>7.2396000000000002E-2</v>
      </c>
      <c r="G7" s="22">
        <v>1.0000000000000001E-5</v>
      </c>
      <c r="H7" s="23">
        <v>1.7E-5</v>
      </c>
      <c r="I7" s="22">
        <v>8.6200000000000003E-4</v>
      </c>
      <c r="J7" s="23">
        <v>2.0999999999999999E-5</v>
      </c>
      <c r="K7" s="22">
        <v>2.24E-4</v>
      </c>
      <c r="L7" s="22">
        <v>1.15E-4</v>
      </c>
      <c r="M7" s="23">
        <v>1.02E-4</v>
      </c>
      <c r="N7" s="23">
        <v>5.5699999999999999E-4</v>
      </c>
      <c r="O7" s="23">
        <v>9.4499999999999998E-4</v>
      </c>
      <c r="P7" s="23">
        <v>1.5E-5</v>
      </c>
      <c r="Q7" s="23">
        <v>5.8999999999999998E-5</v>
      </c>
      <c r="R7" s="24">
        <v>1.4989999999999999E-3</v>
      </c>
      <c r="S7" s="23">
        <v>1.9999999999999999E-6</v>
      </c>
      <c r="T7" s="25">
        <f t="shared" ref="T7" si="0">100000/10^6</f>
        <v>0.1</v>
      </c>
      <c r="U7" s="26">
        <v>4.2940000000000001E-3</v>
      </c>
      <c r="V7" s="23">
        <v>2.7599999999999999E-4</v>
      </c>
      <c r="W7" s="27">
        <v>5.1800000000000001E-4</v>
      </c>
    </row>
    <row r="8" spans="1:23" ht="16.5" x14ac:dyDescent="0.35">
      <c r="A8" s="2" t="s">
        <v>42</v>
      </c>
      <c r="B8">
        <f>7.4</f>
        <v>7.4</v>
      </c>
      <c r="E8" s="37">
        <v>115291</v>
      </c>
      <c r="F8" s="20">
        <f>F7*$B16</f>
        <v>31.290160020626576</v>
      </c>
      <c r="G8" s="20">
        <f t="shared" ref="G8:W8" si="1">G7*$B16</f>
        <v>4.3220840958929467E-3</v>
      </c>
      <c r="H8" s="20">
        <f t="shared" si="1"/>
        <v>7.3475429630180094E-3</v>
      </c>
      <c r="I8" s="20">
        <f t="shared" si="1"/>
        <v>0.372563649065972</v>
      </c>
      <c r="J8" s="20">
        <f t="shared" si="1"/>
        <v>9.0763766013751881E-3</v>
      </c>
      <c r="K8" s="20">
        <f t="shared" si="1"/>
        <v>9.6814683748002006E-2</v>
      </c>
      <c r="L8" s="20">
        <f t="shared" si="1"/>
        <v>4.9703967102768885E-2</v>
      </c>
      <c r="M8" s="20">
        <f t="shared" si="1"/>
        <v>4.4085257778108053E-2</v>
      </c>
      <c r="N8" s="20">
        <f t="shared" si="1"/>
        <v>0.24074008414123713</v>
      </c>
      <c r="O8" s="20">
        <f t="shared" si="1"/>
        <v>0.40843694706188344</v>
      </c>
      <c r="P8" s="20">
        <f t="shared" si="1"/>
        <v>6.4831261438394201E-3</v>
      </c>
      <c r="Q8" s="20">
        <f t="shared" si="1"/>
        <v>2.5500296165768384E-2</v>
      </c>
      <c r="R8" s="20">
        <f t="shared" si="1"/>
        <v>0.6478804059743527</v>
      </c>
      <c r="S8" s="20">
        <f t="shared" si="1"/>
        <v>8.6441681917858923E-4</v>
      </c>
      <c r="T8" s="20">
        <f t="shared" si="1"/>
        <v>43.220840958929472</v>
      </c>
      <c r="U8" s="20">
        <f t="shared" si="1"/>
        <v>1.8559029107764313</v>
      </c>
      <c r="V8" s="20">
        <f t="shared" si="1"/>
        <v>0.11928952104664532</v>
      </c>
      <c r="W8" s="20">
        <f t="shared" si="1"/>
        <v>0.22388395616725465</v>
      </c>
    </row>
    <row r="9" spans="1:23" x14ac:dyDescent="0.35">
      <c r="A9" s="2" t="s">
        <v>7</v>
      </c>
      <c r="B9">
        <v>14.92</v>
      </c>
      <c r="E9" s="8"/>
    </row>
    <row r="10" spans="1:23" x14ac:dyDescent="0.35">
      <c r="A10" s="2" t="s">
        <v>8</v>
      </c>
      <c r="B10">
        <v>416.3</v>
      </c>
      <c r="E10" s="8"/>
    </row>
    <row r="11" spans="1:23" ht="16.5" x14ac:dyDescent="0.35">
      <c r="A11" s="2" t="s">
        <v>9</v>
      </c>
      <c r="B11">
        <f>B6*(1-1.2*B12/B13)</f>
        <v>1.0382138111681352</v>
      </c>
      <c r="E11" s="8"/>
    </row>
    <row r="12" spans="1:23" s="28" customFormat="1" x14ac:dyDescent="0.35">
      <c r="A12" s="28" t="s">
        <v>43</v>
      </c>
      <c r="B12" s="28">
        <v>221</v>
      </c>
      <c r="D12" s="29"/>
    </row>
    <row r="13" spans="1:23" x14ac:dyDescent="0.35">
      <c r="A13" t="s">
        <v>12</v>
      </c>
      <c r="B13">
        <v>8760</v>
      </c>
      <c r="D13" s="8"/>
    </row>
    <row r="14" spans="1:23" x14ac:dyDescent="0.35">
      <c r="A14" s="2" t="s">
        <v>11</v>
      </c>
      <c r="B14">
        <v>15</v>
      </c>
      <c r="D14" s="8"/>
    </row>
    <row r="15" spans="1:23" x14ac:dyDescent="0.35">
      <c r="D15" s="9"/>
    </row>
    <row r="16" spans="1:23" x14ac:dyDescent="0.35">
      <c r="A16" s="3" t="s">
        <v>46</v>
      </c>
      <c r="B16" s="4">
        <f>B10*B11</f>
        <v>432.20840958929466</v>
      </c>
      <c r="D16" s="9"/>
    </row>
    <row r="17" spans="1:7" x14ac:dyDescent="0.35">
      <c r="A17" s="3" t="s">
        <v>47</v>
      </c>
      <c r="B17" s="4">
        <f>B14*B11</f>
        <v>15.573207167522028</v>
      </c>
    </row>
    <row r="19" spans="1:7" x14ac:dyDescent="0.35">
      <c r="A19" s="7" t="s">
        <v>17</v>
      </c>
    </row>
    <row r="20" spans="1:7" s="40" customFormat="1" x14ac:dyDescent="0.35">
      <c r="A20" s="39" t="s">
        <v>13</v>
      </c>
    </row>
    <row r="21" spans="1:7" s="40" customFormat="1" x14ac:dyDescent="0.35">
      <c r="A21" s="39" t="s">
        <v>14</v>
      </c>
      <c r="B21" s="41"/>
    </row>
    <row r="22" spans="1:7" s="40" customFormat="1" x14ac:dyDescent="0.35">
      <c r="A22" s="42" t="s">
        <v>15</v>
      </c>
      <c r="B22" s="41"/>
    </row>
    <row r="23" spans="1:7" s="40" customFormat="1" x14ac:dyDescent="0.35">
      <c r="A23" s="43" t="s">
        <v>18</v>
      </c>
    </row>
    <row r="24" spans="1:7" s="40" customFormat="1" x14ac:dyDescent="0.35">
      <c r="A24" s="43" t="s">
        <v>16</v>
      </c>
      <c r="C24" s="44"/>
      <c r="D24" s="45"/>
      <c r="E24" s="44"/>
      <c r="F24" s="45"/>
    </row>
    <row r="25" spans="1:7" s="40" customFormat="1" x14ac:dyDescent="0.35">
      <c r="A25" s="43" t="s">
        <v>19</v>
      </c>
    </row>
    <row r="26" spans="1:7" x14ac:dyDescent="0.35">
      <c r="D26" s="6"/>
      <c r="F26" s="5"/>
      <c r="G26" s="6"/>
    </row>
    <row r="27" spans="1:7" s="2" customFormat="1" ht="29" x14ac:dyDescent="0.35">
      <c r="A27" s="2" t="s">
        <v>44</v>
      </c>
    </row>
    <row r="28" spans="1:7" x14ac:dyDescent="0.35">
      <c r="F28" s="5"/>
      <c r="G28" s="6"/>
    </row>
    <row r="29" spans="1:7" x14ac:dyDescent="0.35">
      <c r="F29" s="5"/>
      <c r="G29" s="6"/>
    </row>
    <row r="30" spans="1:7" x14ac:dyDescent="0.35">
      <c r="F30" s="5"/>
      <c r="G30" s="6"/>
    </row>
  </sheetData>
  <mergeCells count="5">
    <mergeCell ref="A5:B5"/>
    <mergeCell ref="A2:B2"/>
    <mergeCell ref="D2:F2"/>
    <mergeCell ref="F4:W4"/>
    <mergeCell ref="D1:E1"/>
  </mergeCells>
  <pageMargins left="0.7" right="0.7" top="0.75" bottom="0.75" header="0.3" footer="0.3"/>
  <pageSetup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D4325-8A47-48CA-AC29-39FAF43F3E40}">
  <dimension ref="A1:W30"/>
  <sheetViews>
    <sheetView tabSelected="1" topLeftCell="G1" zoomScale="90" zoomScaleNormal="90" workbookViewId="0">
      <selection activeCell="F8" sqref="F8:W8"/>
    </sheetView>
  </sheetViews>
  <sheetFormatPr defaultColWidth="9.1796875" defaultRowHeight="14.5" x14ac:dyDescent="0.35"/>
  <cols>
    <col min="1" max="1" width="88.1796875" style="28" bestFit="1" customWidth="1"/>
    <col min="2" max="4" width="9.1796875" style="28"/>
    <col min="5" max="5" width="18.453125" style="28" customWidth="1"/>
    <col min="6" max="6" width="10.26953125" style="28" customWidth="1"/>
    <col min="7" max="16384" width="9.1796875" style="28"/>
  </cols>
  <sheetData>
    <row r="1" spans="1:23" ht="30.75" customHeight="1" thickBot="1" x14ac:dyDescent="0.55000000000000004">
      <c r="A1" s="30" t="s">
        <v>0</v>
      </c>
      <c r="B1" s="31" t="s">
        <v>1</v>
      </c>
      <c r="C1" s="32" t="s">
        <v>2</v>
      </c>
      <c r="D1" s="53" t="s">
        <v>3</v>
      </c>
      <c r="E1" s="54"/>
      <c r="F1" s="33" t="s">
        <v>39</v>
      </c>
      <c r="G1" s="34" t="s">
        <v>45</v>
      </c>
    </row>
    <row r="2" spans="1:23" ht="15" thickBot="1" x14ac:dyDescent="0.4">
      <c r="A2" s="47"/>
      <c r="B2" s="48"/>
      <c r="C2" s="1" t="s">
        <v>4</v>
      </c>
      <c r="D2" s="49" t="s">
        <v>5</v>
      </c>
      <c r="E2" s="50"/>
      <c r="F2" s="51"/>
    </row>
    <row r="3" spans="1:23" x14ac:dyDescent="0.35">
      <c r="A3" s="35"/>
      <c r="B3" s="35"/>
      <c r="C3" s="36"/>
      <c r="D3" s="14"/>
      <c r="E3" s="14"/>
      <c r="F3" s="14"/>
    </row>
    <row r="4" spans="1:23" ht="15" thickBot="1" x14ac:dyDescent="0.4">
      <c r="F4" s="52" t="s">
        <v>37</v>
      </c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ht="93" thickBot="1" x14ac:dyDescent="0.4">
      <c r="A5" s="46" t="s">
        <v>41</v>
      </c>
      <c r="B5" s="46"/>
      <c r="E5" s="29"/>
      <c r="F5" s="15" t="s">
        <v>20</v>
      </c>
      <c r="G5" s="16" t="s">
        <v>21</v>
      </c>
      <c r="H5" s="17" t="s">
        <v>22</v>
      </c>
      <c r="I5" s="18" t="s">
        <v>23</v>
      </c>
      <c r="J5" s="17" t="s">
        <v>24</v>
      </c>
      <c r="K5" s="18" t="s">
        <v>25</v>
      </c>
      <c r="L5" s="18" t="s">
        <v>26</v>
      </c>
      <c r="M5" s="17" t="s">
        <v>27</v>
      </c>
      <c r="N5" s="17" t="s">
        <v>28</v>
      </c>
      <c r="O5" s="17" t="s">
        <v>29</v>
      </c>
      <c r="P5" s="17" t="s">
        <v>30</v>
      </c>
      <c r="Q5" s="17" t="s">
        <v>31</v>
      </c>
      <c r="R5" s="18" t="s">
        <v>32</v>
      </c>
      <c r="S5" s="17" t="s">
        <v>33</v>
      </c>
      <c r="T5" s="17" t="s">
        <v>48</v>
      </c>
      <c r="U5" s="17" t="s">
        <v>34</v>
      </c>
      <c r="V5" s="17" t="s">
        <v>35</v>
      </c>
      <c r="W5" s="19" t="s">
        <v>36</v>
      </c>
    </row>
    <row r="6" spans="1:23" ht="15" thickBot="1" x14ac:dyDescent="0.4">
      <c r="A6" s="2" t="s">
        <v>6</v>
      </c>
      <c r="B6" s="28">
        <f>B7*(B8^0.91)*B9^1.02</f>
        <v>1.0706259106550906</v>
      </c>
      <c r="E6" s="29"/>
      <c r="F6" s="10">
        <v>7429905</v>
      </c>
      <c r="G6" s="11">
        <v>7440360</v>
      </c>
      <c r="H6" s="12">
        <v>7440382</v>
      </c>
      <c r="I6" s="11">
        <v>7440393</v>
      </c>
      <c r="J6" s="12">
        <v>7440439</v>
      </c>
      <c r="K6" s="11">
        <v>7440473</v>
      </c>
      <c r="L6" s="11">
        <v>7440484</v>
      </c>
      <c r="M6" s="12">
        <v>7440508</v>
      </c>
      <c r="N6" s="12">
        <v>7439921</v>
      </c>
      <c r="O6" s="12">
        <v>7439965</v>
      </c>
      <c r="P6" s="12">
        <v>7439976</v>
      </c>
      <c r="Q6" s="12">
        <v>7440020</v>
      </c>
      <c r="R6" s="11">
        <v>7723140</v>
      </c>
      <c r="S6" s="12">
        <v>7782492</v>
      </c>
      <c r="T6" s="12">
        <v>1175</v>
      </c>
      <c r="U6" s="12">
        <v>9960</v>
      </c>
      <c r="V6" s="12">
        <v>7440622</v>
      </c>
      <c r="W6" s="13">
        <v>7440666</v>
      </c>
    </row>
    <row r="7" spans="1:23" ht="15" thickBot="1" x14ac:dyDescent="0.4">
      <c r="A7" s="2" t="s">
        <v>10</v>
      </c>
      <c r="B7" s="28">
        <v>1.0999999999999999E-2</v>
      </c>
      <c r="E7" s="38" t="s">
        <v>38</v>
      </c>
      <c r="F7" s="21">
        <v>7.2396000000000002E-2</v>
      </c>
      <c r="G7" s="22">
        <v>1.0000000000000001E-5</v>
      </c>
      <c r="H7" s="23">
        <v>1.7E-5</v>
      </c>
      <c r="I7" s="22">
        <v>8.6200000000000003E-4</v>
      </c>
      <c r="J7" s="23">
        <v>2.0999999999999999E-5</v>
      </c>
      <c r="K7" s="22">
        <v>2.24E-4</v>
      </c>
      <c r="L7" s="22">
        <v>1.15E-4</v>
      </c>
      <c r="M7" s="23">
        <v>1.02E-4</v>
      </c>
      <c r="N7" s="23">
        <v>5.5699999999999999E-4</v>
      </c>
      <c r="O7" s="23">
        <v>9.4499999999999998E-4</v>
      </c>
      <c r="P7" s="23">
        <v>1.5E-5</v>
      </c>
      <c r="Q7" s="23">
        <v>5.8999999999999998E-5</v>
      </c>
      <c r="R7" s="24">
        <v>1.4989999999999999E-3</v>
      </c>
      <c r="S7" s="23">
        <v>1.9999999999999999E-6</v>
      </c>
      <c r="T7" s="25">
        <f t="shared" ref="T7" si="0">100000/10^6</f>
        <v>0.1</v>
      </c>
      <c r="U7" s="26">
        <v>4.2940000000000001E-3</v>
      </c>
      <c r="V7" s="23">
        <v>2.7599999999999999E-4</v>
      </c>
      <c r="W7" s="27">
        <v>5.1800000000000001E-4</v>
      </c>
    </row>
    <row r="8" spans="1:23" ht="16.5" x14ac:dyDescent="0.35">
      <c r="A8" s="2" t="s">
        <v>42</v>
      </c>
      <c r="B8" s="28">
        <f>7.4</f>
        <v>7.4</v>
      </c>
      <c r="E8" s="37">
        <v>115291</v>
      </c>
      <c r="F8" s="20">
        <f>F7*$B17</f>
        <v>1.1274379060999249</v>
      </c>
      <c r="G8" s="20">
        <f t="shared" ref="G8:W8" si="1">G7*$B17</f>
        <v>1.5573207167522029E-4</v>
      </c>
      <c r="H8" s="20">
        <f t="shared" si="1"/>
        <v>2.6474452184787445E-4</v>
      </c>
      <c r="I8" s="20">
        <f t="shared" si="1"/>
        <v>1.3424104578403989E-2</v>
      </c>
      <c r="J8" s="20">
        <f t="shared" si="1"/>
        <v>3.270373505179626E-4</v>
      </c>
      <c r="K8" s="20">
        <f t="shared" si="1"/>
        <v>3.4883984055249341E-3</v>
      </c>
      <c r="L8" s="20">
        <f t="shared" si="1"/>
        <v>1.7909188242650332E-3</v>
      </c>
      <c r="M8" s="20">
        <f t="shared" si="1"/>
        <v>1.5884671310872468E-3</v>
      </c>
      <c r="N8" s="20">
        <f t="shared" si="1"/>
        <v>8.6742763923097696E-3</v>
      </c>
      <c r="O8" s="20">
        <f t="shared" si="1"/>
        <v>1.4716680773308316E-2</v>
      </c>
      <c r="P8" s="20">
        <f t="shared" si="1"/>
        <v>2.3359810751283043E-4</v>
      </c>
      <c r="Q8" s="20">
        <f t="shared" si="1"/>
        <v>9.1881922288379961E-4</v>
      </c>
      <c r="R8" s="20">
        <f t="shared" si="1"/>
        <v>2.334423754411552E-2</v>
      </c>
      <c r="S8" s="20">
        <f t="shared" si="1"/>
        <v>3.1146414335044054E-5</v>
      </c>
      <c r="T8" s="20">
        <f t="shared" si="1"/>
        <v>1.557320716752203</v>
      </c>
      <c r="U8" s="20">
        <f t="shared" si="1"/>
        <v>6.6871351577339588E-2</v>
      </c>
      <c r="V8" s="20">
        <f t="shared" si="1"/>
        <v>4.2982051782360798E-3</v>
      </c>
      <c r="W8" s="20">
        <f t="shared" si="1"/>
        <v>8.0669213127764101E-3</v>
      </c>
    </row>
    <row r="9" spans="1:23" x14ac:dyDescent="0.35">
      <c r="A9" s="2" t="s">
        <v>7</v>
      </c>
      <c r="B9" s="28">
        <v>14.92</v>
      </c>
      <c r="E9" s="29"/>
    </row>
    <row r="10" spans="1:23" x14ac:dyDescent="0.35">
      <c r="A10" s="2" t="s">
        <v>8</v>
      </c>
      <c r="B10" s="28">
        <v>416.3</v>
      </c>
      <c r="E10" s="29"/>
    </row>
    <row r="11" spans="1:23" ht="16.5" x14ac:dyDescent="0.35">
      <c r="A11" s="2" t="s">
        <v>9</v>
      </c>
      <c r="B11" s="28">
        <f>B6*(1-1.2*B12/B13)</f>
        <v>1.0382138111681352</v>
      </c>
      <c r="E11" s="29"/>
    </row>
    <row r="12" spans="1:23" x14ac:dyDescent="0.35">
      <c r="A12" s="28" t="s">
        <v>43</v>
      </c>
      <c r="B12" s="28">
        <v>221</v>
      </c>
      <c r="D12" s="29"/>
    </row>
    <row r="13" spans="1:23" x14ac:dyDescent="0.35">
      <c r="A13" s="28" t="s">
        <v>12</v>
      </c>
      <c r="B13" s="28">
        <v>8760</v>
      </c>
      <c r="D13" s="29"/>
    </row>
    <row r="14" spans="1:23" x14ac:dyDescent="0.35">
      <c r="A14" s="2" t="s">
        <v>11</v>
      </c>
      <c r="B14" s="28">
        <v>15</v>
      </c>
      <c r="D14" s="29"/>
    </row>
    <row r="15" spans="1:23" x14ac:dyDescent="0.35">
      <c r="D15" s="9"/>
    </row>
    <row r="16" spans="1:23" x14ac:dyDescent="0.35">
      <c r="A16" s="3" t="s">
        <v>46</v>
      </c>
      <c r="B16" s="4">
        <f>B10*B11</f>
        <v>432.20840958929466</v>
      </c>
      <c r="D16" s="9"/>
    </row>
    <row r="17" spans="1:7" x14ac:dyDescent="0.35">
      <c r="A17" s="3" t="s">
        <v>47</v>
      </c>
      <c r="B17" s="4">
        <f>B14*B11</f>
        <v>15.573207167522028</v>
      </c>
    </row>
    <row r="19" spans="1:7" x14ac:dyDescent="0.35">
      <c r="A19" s="7" t="s">
        <v>17</v>
      </c>
    </row>
    <row r="20" spans="1:7" s="40" customFormat="1" x14ac:dyDescent="0.35">
      <c r="A20" s="39" t="s">
        <v>13</v>
      </c>
    </row>
    <row r="21" spans="1:7" s="40" customFormat="1" x14ac:dyDescent="0.35">
      <c r="A21" s="39" t="s">
        <v>14</v>
      </c>
      <c r="B21" s="41"/>
    </row>
    <row r="22" spans="1:7" s="40" customFormat="1" x14ac:dyDescent="0.35">
      <c r="A22" s="42" t="s">
        <v>15</v>
      </c>
      <c r="B22" s="41"/>
    </row>
    <row r="23" spans="1:7" s="40" customFormat="1" x14ac:dyDescent="0.35">
      <c r="A23" s="43" t="s">
        <v>18</v>
      </c>
    </row>
    <row r="24" spans="1:7" s="40" customFormat="1" x14ac:dyDescent="0.35">
      <c r="A24" s="43" t="s">
        <v>16</v>
      </c>
      <c r="C24" s="44"/>
      <c r="D24" s="45"/>
      <c r="E24" s="44"/>
      <c r="F24" s="45"/>
    </row>
    <row r="25" spans="1:7" s="40" customFormat="1" x14ac:dyDescent="0.35">
      <c r="A25" s="43" t="s">
        <v>19</v>
      </c>
    </row>
    <row r="26" spans="1:7" x14ac:dyDescent="0.35">
      <c r="D26" s="6"/>
      <c r="F26" s="5"/>
      <c r="G26" s="6"/>
    </row>
    <row r="27" spans="1:7" s="2" customFormat="1" ht="29" x14ac:dyDescent="0.35">
      <c r="A27" s="2" t="s">
        <v>44</v>
      </c>
    </row>
    <row r="28" spans="1:7" x14ac:dyDescent="0.35">
      <c r="F28" s="5"/>
      <c r="G28" s="6"/>
    </row>
    <row r="29" spans="1:7" x14ac:dyDescent="0.35">
      <c r="F29" s="5"/>
      <c r="G29" s="6"/>
    </row>
    <row r="30" spans="1:7" x14ac:dyDescent="0.35">
      <c r="F30" s="5"/>
      <c r="G30" s="6"/>
    </row>
  </sheetData>
  <mergeCells count="5">
    <mergeCell ref="D1:E1"/>
    <mergeCell ref="A2:B2"/>
    <mergeCell ref="D2:F2"/>
    <mergeCell ref="F4:W4"/>
    <mergeCell ref="A5:B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2f5fa2e-4e58-4301-97f3-6e02fdcd3c2e" xsi:nil="true"/>
    <lcf76f155ced4ddcb4097134ff3c332f xmlns="63591261-97e9-4074-ab3f-a6a63f75c3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EC926CA8234448BBDAA66811C990D" ma:contentTypeVersion="10" ma:contentTypeDescription="Create a new document." ma:contentTypeScope="" ma:versionID="fe89b1534614e2f724f58fcd29f8ea74">
  <xsd:schema xmlns:xsd="http://www.w3.org/2001/XMLSchema" xmlns:xs="http://www.w3.org/2001/XMLSchema" xmlns:p="http://schemas.microsoft.com/office/2006/metadata/properties" xmlns:ns2="63591261-97e9-4074-ab3f-a6a63f75c3a8" xmlns:ns3="52f5fa2e-4e58-4301-97f3-6e02fdcd3c2e" targetNamespace="http://schemas.microsoft.com/office/2006/metadata/properties" ma:root="true" ma:fieldsID="a8688c15d3c7c11fabf46f341972aad2" ns2:_="" ns3:_="">
    <xsd:import namespace="63591261-97e9-4074-ab3f-a6a63f75c3a8"/>
    <xsd:import namespace="52f5fa2e-4e58-4301-97f3-6e02fdcd3c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591261-97e9-4074-ab3f-a6a63f75c3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c166aa50-2606-4bee-b14b-7e98c91f20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f5fa2e-4e58-4301-97f3-6e02fdcd3c2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4c82124-53cb-4ca7-b164-20733690f99e}" ma:internalName="TaxCatchAll" ma:showField="CatchAllData" ma:web="52f5fa2e-4e58-4301-97f3-6e02fdcd3c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B0059F-58A7-4529-B5C5-390C25C25BB3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4d5b36b9-5734-4041-a03d-fe6ce2386a40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4E3B52A-0D91-4E95-8B27-5037ED0BBB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783450E-F34A-4A81-B7DA-4C363E466C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</vt:lpstr>
      <vt:lpstr>Hourly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Chaabane, Ramzi</dc:creator>
  <cp:lastModifiedBy>Chaabane, Ramzi</cp:lastModifiedBy>
  <cp:lastPrinted>2021-04-29T17:19:00Z</cp:lastPrinted>
  <dcterms:created xsi:type="dcterms:W3CDTF">2021-04-29T00:40:55Z</dcterms:created>
  <dcterms:modified xsi:type="dcterms:W3CDTF">2022-07-15T20:34:24Z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0x01010045B1ACABC5D3614CAE8E2EA0C30F8BC0</vt:lpwstr>
  </property>
</Properties>
</file>