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bcapcd.org\shares\Groups\ENGR\LIBRARY\Permitting\Emission Calculation Spreadsheets\Current Versions\"/>
    </mc:Choice>
  </mc:AlternateContent>
  <bookViews>
    <workbookView xWindow="480" yWindow="90" windowWidth="11355" windowHeight="8700"/>
  </bookViews>
  <sheets>
    <sheet name="Wine" sheetId="7" r:id="rId1"/>
  </sheets>
  <definedNames>
    <definedName name="ST_VRU_EFF" localSheetId="0">Wine!$I$55</definedName>
    <definedName name="VRU_EFF" localSheetId="0">Wine!$I$53</definedName>
  </definedNames>
  <calcPr calcId="162913" calcOnSave="0"/>
</workbook>
</file>

<file path=xl/calcChain.xml><?xml version="1.0" encoding="utf-8"?>
<calcChain xmlns="http://schemas.openxmlformats.org/spreadsheetml/2006/main">
  <c r="G54" i="7" l="1"/>
  <c r="G53" i="7"/>
  <c r="O8" i="7" l="1"/>
  <c r="O11" i="7" s="1"/>
  <c r="O13" i="7" s="1"/>
  <c r="E45" i="7" s="1"/>
  <c r="F38" i="7"/>
  <c r="F37" i="7"/>
  <c r="F36" i="7"/>
  <c r="F54" i="7" s="1"/>
  <c r="F35" i="7"/>
  <c r="F53" i="7" s="1"/>
  <c r="F55" i="7" l="1"/>
  <c r="O12" i="7"/>
  <c r="O14" i="7" s="1"/>
  <c r="E47" i="7" s="1"/>
  <c r="F56" i="7" s="1"/>
  <c r="F57" i="7" s="1"/>
  <c r="F34" i="7" l="1"/>
  <c r="G56" i="7" s="1"/>
  <c r="F33" i="7"/>
  <c r="G55" i="7" s="1"/>
  <c r="G57" i="7" l="1"/>
</calcChain>
</file>

<file path=xl/sharedStrings.xml><?xml version="1.0" encoding="utf-8"?>
<sst xmlns="http://schemas.openxmlformats.org/spreadsheetml/2006/main" count="130" uniqueCount="68">
  <si>
    <t>Units</t>
  </si>
  <si>
    <t>Reference</t>
  </si>
  <si>
    <t>lb/1000 gal</t>
  </si>
  <si>
    <t>lb/gal</t>
  </si>
  <si>
    <t>MSDS</t>
  </si>
  <si>
    <t>Date:</t>
  </si>
  <si>
    <t>gal/yr</t>
  </si>
  <si>
    <t>days</t>
  </si>
  <si>
    <t>lb/day</t>
  </si>
  <si>
    <t>lb/1000 gal-yr</t>
  </si>
  <si>
    <t>lb/lb wine</t>
  </si>
  <si>
    <t>gal/gal wine</t>
  </si>
  <si>
    <t>%</t>
  </si>
  <si>
    <t>gallons</t>
  </si>
  <si>
    <t>Wine Production</t>
  </si>
  <si>
    <t>Permit Number:</t>
  </si>
  <si>
    <t>Facility:</t>
  </si>
  <si>
    <t>Information</t>
  </si>
  <si>
    <t>Value</t>
  </si>
  <si>
    <t>Permit Application</t>
  </si>
  <si>
    <t>Annual Wine Inputs</t>
  </si>
  <si>
    <t>Daily Wine Inputs</t>
  </si>
  <si>
    <t>Calculated Value</t>
  </si>
  <si>
    <t>Maximum Daily Red Wine Fermented</t>
  </si>
  <si>
    <t xml:space="preserve">Maximum Daily White Wine Fermented </t>
  </si>
  <si>
    <t xml:space="preserve">Maximum Daily Red Wine Aging in Oak </t>
  </si>
  <si>
    <t xml:space="preserve">Maximum Daily White Wine Aging in Oak </t>
  </si>
  <si>
    <t>Annual Red Wine Aged in Oak Capacity</t>
  </si>
  <si>
    <t>Annual White Wine Aged in Oak Capacity</t>
  </si>
  <si>
    <t>Red Wine Production……………………………..</t>
  </si>
  <si>
    <t>White Wine Production…………………………….</t>
  </si>
  <si>
    <t>Red Wine Aged in Oak…………………………….</t>
  </si>
  <si>
    <t>White Wine Aged in Oak…………………………</t>
  </si>
  <si>
    <t>Red Wine Fermentation Cycle……………………</t>
  </si>
  <si>
    <t>White Wine Fermentation Cycle………………..</t>
  </si>
  <si>
    <t>% Red Fermenting Daily…………………………..</t>
  </si>
  <si>
    <t>% White Fermenting Daily………………………..</t>
  </si>
  <si>
    <t>% Red Oak Aging Daily……………………………..</t>
  </si>
  <si>
    <t>% White Oak Aging Daily………………………..</t>
  </si>
  <si>
    <t>Wine Properties</t>
  </si>
  <si>
    <t>Emission Factors</t>
  </si>
  <si>
    <t>Emission Source</t>
  </si>
  <si>
    <t>Red Wine Fermentation</t>
  </si>
  <si>
    <t>Red Wine Aging/Storage</t>
  </si>
  <si>
    <t>White Wine Fermentation</t>
  </si>
  <si>
    <t>White Wine Aging/Storage</t>
  </si>
  <si>
    <t>CARB March 2005</t>
  </si>
  <si>
    <t>Density of Water</t>
  </si>
  <si>
    <t>Density of Ethanol</t>
  </si>
  <si>
    <t>Red Wine Density</t>
  </si>
  <si>
    <t>White Wine Density</t>
  </si>
  <si>
    <t>Red Wine Ethanol Volume Percent</t>
  </si>
  <si>
    <t>White Wine Ethanol Volume Percent</t>
  </si>
  <si>
    <t>Red Wine Ethanol Weight Percent</t>
  </si>
  <si>
    <t>White Wine Ethanol Weight Percent</t>
  </si>
  <si>
    <t>SBCAPCD Assumption</t>
  </si>
  <si>
    <t>Standard</t>
  </si>
  <si>
    <t>TPY</t>
  </si>
  <si>
    <t>Wine Fermentation, Aging and Storage ROC Potential to Emit</t>
  </si>
  <si>
    <t>N/A</t>
  </si>
  <si>
    <t>Specific Gravity of Ethanol</t>
  </si>
  <si>
    <t>Reference Table for Emission Factor Calculations</t>
  </si>
  <si>
    <t>Total</t>
  </si>
  <si>
    <t xml:space="preserve">Processed By: </t>
  </si>
  <si>
    <t>Attachment:</t>
  </si>
  <si>
    <t>WINE FERMENTATION, AGING, AND STORAGE EMISSION CALCULATIONS (Ver. 3.0)</t>
  </si>
  <si>
    <t>SBCAPCD Default / Permit Application</t>
  </si>
  <si>
    <t>Percent Wine Loss by Volume………………….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</si>
</sst>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General_)"/>
  </numFmts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i/>
      <u/>
      <sz val="11"/>
      <name val="Arial"/>
      <family val="2"/>
    </font>
    <font>
      <sz val="11"/>
      <color rgb="FF0070C0"/>
      <name val="Arial"/>
      <family val="2"/>
    </font>
    <font>
      <b/>
      <sz val="14"/>
      <name val="Arial"/>
      <family val="2"/>
    </font>
    <font>
      <sz val="12"/>
      <name val="Tms Rmn"/>
    </font>
    <font>
      <sz val="11"/>
      <color rgb="FFFF0000"/>
      <name val="Arial"/>
      <family val="2"/>
    </font>
    <font>
      <i/>
      <sz val="11"/>
      <name val="Arial"/>
      <family val="2"/>
    </font>
    <font>
      <sz val="12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3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166" fontId="10" fillId="0" borderId="0"/>
    <xf numFmtId="166" fontId="13" fillId="0" borderId="0"/>
    <xf numFmtId="0" fontId="3" fillId="0" borderId="0"/>
  </cellStyleXfs>
  <cellXfs count="109">
    <xf numFmtId="0" fontId="0" fillId="0" borderId="0" xfId="0"/>
    <xf numFmtId="0" fontId="4" fillId="2" borderId="0" xfId="0" applyFont="1" applyFill="1" applyAlignment="1" applyProtection="1">
      <alignment horizontal="left" vertical="center"/>
    </xf>
    <xf numFmtId="166" fontId="5" fillId="3" borderId="16" xfId="5" applyNumberFormat="1" applyFont="1" applyFill="1" applyBorder="1" applyAlignment="1" applyProtection="1">
      <alignment horizontal="center" vertical="center"/>
    </xf>
    <xf numFmtId="2" fontId="4" fillId="2" borderId="5" xfId="1" applyNumberFormat="1" applyFont="1" applyFill="1" applyBorder="1" applyAlignment="1" applyProtection="1">
      <alignment horizontal="center" vertical="center"/>
    </xf>
    <xf numFmtId="2" fontId="4" fillId="2" borderId="15" xfId="1" applyNumberFormat="1" applyFont="1" applyFill="1" applyBorder="1" applyAlignment="1" applyProtection="1">
      <alignment horizontal="center" vertical="center"/>
    </xf>
    <xf numFmtId="2" fontId="4" fillId="2" borderId="19" xfId="1" applyNumberFormat="1" applyFont="1" applyFill="1" applyBorder="1" applyAlignment="1" applyProtection="1">
      <alignment horizontal="center" vertical="center"/>
    </xf>
    <xf numFmtId="2" fontId="5" fillId="2" borderId="20" xfId="1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2" fontId="4" fillId="2" borderId="0" xfId="1" applyNumberFormat="1" applyFont="1" applyFill="1" applyBorder="1" applyAlignment="1" applyProtection="1">
      <alignment horizontal="center" vertical="center"/>
    </xf>
    <xf numFmtId="2" fontId="5" fillId="2" borderId="0" xfId="1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NumberFormat="1" applyFont="1" applyFill="1" applyBorder="1" applyAlignment="1" applyProtection="1">
      <alignment horizontal="left" vertical="center"/>
    </xf>
    <xf numFmtId="3" fontId="11" fillId="2" borderId="0" xfId="0" applyNumberFormat="1" applyFont="1" applyFill="1" applyBorder="1" applyAlignment="1" applyProtection="1">
      <alignment horizontal="left" vertical="center"/>
      <protection locked="0"/>
    </xf>
    <xf numFmtId="166" fontId="5" fillId="3" borderId="22" xfId="5" applyNumberFormat="1" applyFont="1" applyFill="1" applyBorder="1" applyAlignment="1" applyProtection="1">
      <alignment horizontal="center" vertical="center"/>
    </xf>
    <xf numFmtId="2" fontId="4" fillId="2" borderId="22" xfId="1" applyNumberFormat="1" applyFont="1" applyFill="1" applyBorder="1" applyAlignment="1" applyProtection="1">
      <alignment horizontal="center" vertical="center"/>
    </xf>
    <xf numFmtId="2" fontId="5" fillId="2" borderId="22" xfId="1" applyNumberFormat="1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3" xfId="0" applyNumberFormat="1" applyFont="1" applyFill="1" applyBorder="1" applyAlignment="1" applyProtection="1">
      <alignment horizontal="left" vertical="center"/>
    </xf>
    <xf numFmtId="3" fontId="4" fillId="2" borderId="0" xfId="0" applyNumberFormat="1" applyFont="1" applyFill="1" applyAlignment="1" applyProtection="1">
      <alignment horizontal="left" vertical="center"/>
    </xf>
    <xf numFmtId="0" fontId="4" fillId="2" borderId="0" xfId="0" applyFont="1" applyFill="1" applyBorder="1" applyAlignment="1" applyProtection="1">
      <alignment vertical="center"/>
    </xf>
    <xf numFmtId="1" fontId="11" fillId="2" borderId="0" xfId="2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vertical="center"/>
    </xf>
    <xf numFmtId="3" fontId="4" fillId="2" borderId="0" xfId="0" applyNumberFormat="1" applyFont="1" applyFill="1" applyBorder="1" applyAlignment="1" applyProtection="1">
      <alignment horizontal="left" vertical="center"/>
    </xf>
    <xf numFmtId="0" fontId="6" fillId="2" borderId="22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4" fillId="2" borderId="22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left" vertical="center"/>
    </xf>
    <xf numFmtId="3" fontId="4" fillId="2" borderId="1" xfId="0" applyNumberFormat="1" applyFont="1" applyFill="1" applyBorder="1" applyAlignment="1" applyProtection="1">
      <alignment horizontal="left" vertical="center"/>
    </xf>
    <xf numFmtId="166" fontId="6" fillId="2" borderId="0" xfId="5" applyFont="1" applyFill="1" applyBorder="1" applyAlignment="1" applyProtection="1">
      <alignment horizontal="left" vertical="center"/>
    </xf>
    <xf numFmtId="0" fontId="4" fillId="2" borderId="0" xfId="3" quotePrefix="1" applyFont="1" applyFill="1" applyBorder="1" applyAlignment="1" applyProtection="1">
      <alignment horizontal="left" vertical="center"/>
      <protection locked="0"/>
    </xf>
    <xf numFmtId="0" fontId="4" fillId="2" borderId="0" xfId="3" applyFont="1" applyFill="1" applyBorder="1" applyAlignment="1" applyProtection="1">
      <alignment horizontal="left" vertical="center"/>
      <protection locked="0"/>
    </xf>
    <xf numFmtId="165" fontId="8" fillId="2" borderId="0" xfId="1" applyNumberFormat="1" applyFont="1" applyFill="1" applyAlignment="1" applyProtection="1">
      <alignment vertical="center"/>
    </xf>
    <xf numFmtId="164" fontId="11" fillId="2" borderId="0" xfId="2" applyNumberFormat="1" applyFont="1" applyFill="1" applyBorder="1" applyAlignment="1" applyProtection="1">
      <alignment horizontal="left" vertical="center"/>
      <protection locked="0"/>
    </xf>
    <xf numFmtId="166" fontId="11" fillId="2" borderId="0" xfId="4" applyFont="1" applyFill="1" applyBorder="1" applyAlignment="1" applyProtection="1">
      <alignment horizontal="left" vertical="center"/>
      <protection locked="0"/>
    </xf>
    <xf numFmtId="0" fontId="4" fillId="2" borderId="3" xfId="6" quotePrefix="1" applyFont="1" applyFill="1" applyBorder="1" applyAlignment="1" applyProtection="1">
      <alignment horizontal="left" vertical="center"/>
      <protection locked="0"/>
    </xf>
    <xf numFmtId="0" fontId="4" fillId="2" borderId="3" xfId="3" applyFont="1" applyFill="1" applyBorder="1" applyAlignment="1" applyProtection="1">
      <alignment vertical="center"/>
      <protection locked="0"/>
    </xf>
    <xf numFmtId="0" fontId="4" fillId="2" borderId="21" xfId="0" applyFont="1" applyFill="1" applyBorder="1" applyAlignment="1" applyProtection="1">
      <alignment vertical="center"/>
    </xf>
    <xf numFmtId="0" fontId="4" fillId="2" borderId="0" xfId="3" quotePrefix="1" applyFont="1" applyFill="1" applyBorder="1" applyAlignment="1" applyProtection="1">
      <alignment horizontal="left" vertical="center"/>
    </xf>
    <xf numFmtId="0" fontId="4" fillId="2" borderId="0" xfId="3" applyFont="1" applyFill="1" applyBorder="1" applyAlignment="1" applyProtection="1">
      <alignment horizontal="left" vertical="center"/>
    </xf>
    <xf numFmtId="166" fontId="12" fillId="2" borderId="28" xfId="4" applyFont="1" applyFill="1" applyBorder="1" applyAlignment="1" applyProtection="1">
      <alignment vertical="center"/>
    </xf>
    <xf numFmtId="166" fontId="12" fillId="2" borderId="16" xfId="4" applyFont="1" applyFill="1" applyBorder="1" applyAlignment="1" applyProtection="1">
      <alignment vertical="center"/>
    </xf>
    <xf numFmtId="166" fontId="12" fillId="2" borderId="16" xfId="4" applyFont="1" applyFill="1" applyBorder="1" applyAlignment="1" applyProtection="1">
      <alignment horizontal="left" vertical="center"/>
    </xf>
    <xf numFmtId="166" fontId="12" fillId="2" borderId="17" xfId="4" applyFont="1" applyFill="1" applyBorder="1" applyAlignment="1" applyProtection="1">
      <alignment vertical="center"/>
    </xf>
    <xf numFmtId="0" fontId="4" fillId="2" borderId="6" xfId="0" applyFont="1" applyFill="1" applyBorder="1" applyAlignment="1" applyProtection="1">
      <alignment horizontal="left" vertical="center"/>
    </xf>
    <xf numFmtId="0" fontId="4" fillId="2" borderId="5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vertical="center"/>
    </xf>
    <xf numFmtId="0" fontId="4" fillId="2" borderId="3" xfId="3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left" vertical="center"/>
    </xf>
    <xf numFmtId="0" fontId="4" fillId="2" borderId="18" xfId="0" applyFont="1" applyFill="1" applyBorder="1" applyAlignment="1" applyProtection="1">
      <alignment horizontal="left" vertical="center"/>
    </xf>
    <xf numFmtId="2" fontId="4" fillId="2" borderId="15" xfId="0" applyNumberFormat="1" applyFont="1" applyFill="1" applyBorder="1" applyAlignment="1" applyProtection="1">
      <alignment horizontal="left" vertical="center"/>
    </xf>
    <xf numFmtId="10" fontId="4" fillId="2" borderId="15" xfId="2" applyNumberFormat="1" applyFont="1" applyFill="1" applyBorder="1" applyAlignment="1" applyProtection="1">
      <alignment horizontal="left" vertical="center"/>
    </xf>
    <xf numFmtId="166" fontId="7" fillId="2" borderId="0" xfId="4" applyFont="1" applyFill="1" applyBorder="1" applyAlignment="1" applyProtection="1">
      <alignment vertical="center"/>
    </xf>
    <xf numFmtId="166" fontId="7" fillId="2" borderId="0" xfId="4" applyFont="1" applyFill="1" applyBorder="1" applyAlignment="1" applyProtection="1">
      <alignment horizontal="left" vertical="center"/>
    </xf>
    <xf numFmtId="3" fontId="11" fillId="2" borderId="0" xfId="0" applyNumberFormat="1" applyFont="1" applyFill="1" applyBorder="1" applyAlignment="1" applyProtection="1">
      <alignment horizontal="left" vertical="center"/>
    </xf>
    <xf numFmtId="0" fontId="4" fillId="2" borderId="25" xfId="0" applyFont="1" applyFill="1" applyBorder="1" applyAlignment="1" applyProtection="1">
      <alignment horizontal="left" vertical="center"/>
    </xf>
    <xf numFmtId="2" fontId="4" fillId="2" borderId="26" xfId="0" applyNumberFormat="1" applyFont="1" applyFill="1" applyBorder="1" applyAlignment="1" applyProtection="1">
      <alignment horizontal="left" vertical="center"/>
    </xf>
    <xf numFmtId="0" fontId="4" fillId="2" borderId="26" xfId="0" applyFont="1" applyFill="1" applyBorder="1" applyAlignment="1" applyProtection="1">
      <alignment horizontal="left" vertical="center"/>
    </xf>
    <xf numFmtId="0" fontId="4" fillId="2" borderId="27" xfId="0" applyFont="1" applyFill="1" applyBorder="1" applyAlignment="1" applyProtection="1">
      <alignment horizontal="left" vertical="center"/>
    </xf>
    <xf numFmtId="164" fontId="11" fillId="2" borderId="0" xfId="2" applyNumberFormat="1" applyFont="1" applyFill="1" applyBorder="1" applyAlignment="1" applyProtection="1">
      <alignment horizontal="left" vertical="center"/>
    </xf>
    <xf numFmtId="3" fontId="11" fillId="2" borderId="3" xfId="0" applyNumberFormat="1" applyFont="1" applyFill="1" applyBorder="1" applyAlignment="1" applyProtection="1">
      <alignment horizontal="left" vertical="center"/>
    </xf>
    <xf numFmtId="166" fontId="4" fillId="2" borderId="3" xfId="4" applyFont="1" applyFill="1" applyBorder="1" applyAlignment="1" applyProtection="1">
      <alignment horizontal="left" vertical="center"/>
    </xf>
    <xf numFmtId="166" fontId="5" fillId="2" borderId="0" xfId="4" applyFont="1" applyFill="1" applyBorder="1" applyAlignment="1" applyProtection="1">
      <alignment vertical="center"/>
    </xf>
    <xf numFmtId="1" fontId="11" fillId="2" borderId="3" xfId="2" applyNumberFormat="1" applyFont="1" applyFill="1" applyBorder="1" applyAlignment="1" applyProtection="1">
      <alignment horizontal="left" vertical="center"/>
    </xf>
    <xf numFmtId="166" fontId="4" fillId="2" borderId="0" xfId="4" applyFont="1" applyFill="1" applyBorder="1" applyAlignment="1" applyProtection="1">
      <alignment horizontal="left" vertical="center"/>
    </xf>
    <xf numFmtId="165" fontId="8" fillId="2" borderId="22" xfId="1" applyNumberFormat="1" applyFont="1" applyFill="1" applyBorder="1" applyAlignment="1" applyProtection="1">
      <alignment vertical="center"/>
    </xf>
    <xf numFmtId="0" fontId="4" fillId="2" borderId="2" xfId="0" applyFont="1" applyFill="1" applyBorder="1" applyAlignment="1" applyProtection="1">
      <alignment vertical="center"/>
    </xf>
    <xf numFmtId="165" fontId="8" fillId="2" borderId="9" xfId="1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2" fontId="4" fillId="2" borderId="0" xfId="0" applyNumberFormat="1" applyFont="1" applyFill="1" applyBorder="1" applyAlignment="1" applyProtection="1">
      <alignment horizontal="left" vertical="center"/>
    </xf>
    <xf numFmtId="2" fontId="4" fillId="2" borderId="3" xfId="0" applyNumberFormat="1" applyFont="1" applyFill="1" applyBorder="1" applyAlignment="1" applyProtection="1">
      <alignment horizontal="left" vertical="center"/>
    </xf>
    <xf numFmtId="0" fontId="3" fillId="2" borderId="21" xfId="0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2" fontId="4" fillId="2" borderId="19" xfId="5" applyNumberFormat="1" applyFont="1" applyFill="1" applyBorder="1" applyAlignment="1" applyProtection="1">
      <alignment horizontal="center" vertical="center"/>
    </xf>
    <xf numFmtId="2" fontId="4" fillId="2" borderId="0" xfId="5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22" xfId="0" applyFont="1" applyFill="1" applyBorder="1" applyAlignment="1" applyProtection="1">
      <alignment vertical="center"/>
    </xf>
    <xf numFmtId="0" fontId="3" fillId="2" borderId="4" xfId="0" applyFont="1" applyFill="1" applyBorder="1" applyAlignment="1" applyProtection="1">
      <alignment vertical="center"/>
    </xf>
    <xf numFmtId="0" fontId="4" fillId="2" borderId="3" xfId="6" quotePrefix="1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/>
    </xf>
    <xf numFmtId="0" fontId="4" fillId="2" borderId="3" xfId="3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  <protection locked="0"/>
    </xf>
    <xf numFmtId="166" fontId="4" fillId="2" borderId="35" xfId="5" quotePrefix="1" applyNumberFormat="1" applyFont="1" applyFill="1" applyBorder="1" applyAlignment="1" applyProtection="1">
      <alignment horizontal="center" vertical="center"/>
    </xf>
    <xf numFmtId="166" fontId="4" fillId="2" borderId="36" xfId="5" quotePrefix="1" applyNumberFormat="1" applyFont="1" applyFill="1" applyBorder="1" applyAlignment="1" applyProtection="1">
      <alignment horizontal="center" vertical="center"/>
    </xf>
    <xf numFmtId="166" fontId="4" fillId="2" borderId="37" xfId="5" quotePrefix="1" applyNumberFormat="1" applyFont="1" applyFill="1" applyBorder="1" applyAlignment="1" applyProtection="1">
      <alignment horizontal="center" vertical="center"/>
    </xf>
    <xf numFmtId="166" fontId="5" fillId="2" borderId="29" xfId="5" quotePrefix="1" applyNumberFormat="1" applyFont="1" applyFill="1" applyBorder="1" applyAlignment="1" applyProtection="1">
      <alignment horizontal="center" vertical="center"/>
    </xf>
    <xf numFmtId="166" fontId="5" fillId="2" borderId="30" xfId="5" quotePrefix="1" applyNumberFormat="1" applyFont="1" applyFill="1" applyBorder="1" applyAlignment="1" applyProtection="1">
      <alignment horizontal="center" vertical="center"/>
    </xf>
    <xf numFmtId="166" fontId="5" fillId="2" borderId="31" xfId="5" quotePrefix="1" applyNumberFormat="1" applyFont="1" applyFill="1" applyBorder="1" applyAlignment="1" applyProtection="1">
      <alignment horizontal="center" vertical="center"/>
    </xf>
    <xf numFmtId="166" fontId="11" fillId="2" borderId="0" xfId="4" applyFont="1" applyFill="1" applyBorder="1" applyAlignment="1" applyProtection="1">
      <alignment horizontal="left" vertical="center"/>
      <protection locked="0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2" borderId="10" xfId="0" applyFont="1" applyFill="1" applyBorder="1" applyAlignment="1" applyProtection="1">
      <alignment horizontal="center" vertical="center"/>
    </xf>
    <xf numFmtId="0" fontId="9" fillId="2" borderId="11" xfId="0" applyFont="1" applyFill="1" applyBorder="1" applyAlignment="1" applyProtection="1">
      <alignment horizontal="center" vertical="center"/>
    </xf>
    <xf numFmtId="0" fontId="9" fillId="2" borderId="12" xfId="0" applyFont="1" applyFill="1" applyBorder="1" applyAlignment="1" applyProtection="1">
      <alignment horizontal="center" vertical="center"/>
    </xf>
    <xf numFmtId="0" fontId="5" fillId="2" borderId="23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166" fontId="4" fillId="2" borderId="29" xfId="5" quotePrefix="1" applyNumberFormat="1" applyFont="1" applyFill="1" applyBorder="1" applyAlignment="1" applyProtection="1">
      <alignment horizontal="center" vertical="center"/>
    </xf>
    <xf numFmtId="166" fontId="4" fillId="2" borderId="30" xfId="5" quotePrefix="1" applyNumberFormat="1" applyFont="1" applyFill="1" applyBorder="1" applyAlignment="1" applyProtection="1">
      <alignment horizontal="center" vertical="center"/>
    </xf>
    <xf numFmtId="166" fontId="4" fillId="2" borderId="31" xfId="5" quotePrefix="1" applyNumberFormat="1" applyFont="1" applyFill="1" applyBorder="1" applyAlignment="1" applyProtection="1">
      <alignment horizontal="center" vertical="center"/>
    </xf>
    <xf numFmtId="166" fontId="4" fillId="2" borderId="32" xfId="5" quotePrefix="1" applyNumberFormat="1" applyFont="1" applyFill="1" applyBorder="1" applyAlignment="1" applyProtection="1">
      <alignment horizontal="center" vertical="center"/>
    </xf>
    <xf numFmtId="166" fontId="4" fillId="2" borderId="33" xfId="5" quotePrefix="1" applyNumberFormat="1" applyFont="1" applyFill="1" applyBorder="1" applyAlignment="1" applyProtection="1">
      <alignment horizontal="center" vertical="center"/>
    </xf>
    <xf numFmtId="166" fontId="4" fillId="2" borderId="34" xfId="5" quotePrefix="1" applyNumberFormat="1" applyFont="1" applyFill="1" applyBorder="1" applyAlignment="1" applyProtection="1">
      <alignment horizontal="center" vertical="center"/>
    </xf>
    <xf numFmtId="166" fontId="4" fillId="2" borderId="35" xfId="5" applyFont="1" applyFill="1" applyBorder="1" applyAlignment="1" applyProtection="1">
      <alignment horizontal="center" vertical="center"/>
    </xf>
    <xf numFmtId="166" fontId="4" fillId="2" borderId="36" xfId="5" applyFont="1" applyFill="1" applyBorder="1" applyAlignment="1" applyProtection="1">
      <alignment horizontal="center" vertical="center"/>
    </xf>
    <xf numFmtId="166" fontId="4" fillId="2" borderId="37" xfId="5" applyFont="1" applyFill="1" applyBorder="1" applyAlignment="1" applyProtection="1">
      <alignment horizontal="center" vertical="center"/>
    </xf>
  </cellXfs>
  <cellStyles count="7">
    <cellStyle name="Comma" xfId="1" builtinId="3"/>
    <cellStyle name="Normal" xfId="0" builtinId="0"/>
    <cellStyle name="Normal_Boiler6" xfId="4"/>
    <cellStyle name="Normal_fhc-kvb5" xfId="6"/>
    <cellStyle name="Normal_Flare Calcs" xfId="3"/>
    <cellStyle name="Normal_Tank-PES" xfId="5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="80" zoomScaleNormal="80" workbookViewId="0">
      <selection activeCell="D4" sqref="D4"/>
    </sheetView>
  </sheetViews>
  <sheetFormatPr defaultRowHeight="12.75" x14ac:dyDescent="0.2"/>
  <cols>
    <col min="1" max="2" width="3.5703125" style="75" customWidth="1"/>
    <col min="3" max="3" width="17" style="75" customWidth="1"/>
    <col min="4" max="4" width="20.85546875" style="75" customWidth="1"/>
    <col min="5" max="5" width="13.140625" style="75" customWidth="1"/>
    <col min="6" max="6" width="16.85546875" style="75" customWidth="1"/>
    <col min="7" max="7" width="14.140625" style="75" customWidth="1"/>
    <col min="8" max="8" width="6.42578125" style="75" customWidth="1"/>
    <col min="9" max="9" width="20" style="75" customWidth="1"/>
    <col min="10" max="10" width="3.42578125" style="75" customWidth="1"/>
    <col min="11" max="11" width="3.5703125" style="75" customWidth="1"/>
    <col min="12" max="12" width="10.5703125" style="75" customWidth="1"/>
    <col min="13" max="13" width="9.140625" style="75"/>
    <col min="14" max="14" width="37.7109375" style="75" hidden="1" customWidth="1"/>
    <col min="15" max="15" width="13.5703125" style="75" hidden="1" customWidth="1"/>
    <col min="16" max="16" width="16.42578125" style="75" hidden="1" customWidth="1"/>
    <col min="17" max="17" width="39.28515625" style="75" hidden="1" customWidth="1"/>
    <col min="18" max="16384" width="9.140625" style="75"/>
  </cols>
  <sheetData>
    <row r="1" spans="2:18" s="24" customFormat="1" ht="15" customHeight="1" thickBot="1" x14ac:dyDescent="0.25"/>
    <row r="2" spans="2:18" s="24" customFormat="1" ht="22.5" customHeight="1" thickBot="1" x14ac:dyDescent="0.25">
      <c r="B2" s="94" t="s">
        <v>65</v>
      </c>
      <c r="C2" s="95"/>
      <c r="D2" s="95"/>
      <c r="E2" s="95"/>
      <c r="F2" s="95"/>
      <c r="G2" s="95"/>
      <c r="H2" s="95"/>
      <c r="I2" s="95"/>
      <c r="J2" s="96"/>
      <c r="N2" s="28" t="s">
        <v>61</v>
      </c>
    </row>
    <row r="3" spans="2:18" s="24" customFormat="1" ht="15" customHeight="1" thickBot="1" x14ac:dyDescent="0.25">
      <c r="B3" s="36"/>
      <c r="C3" s="19"/>
      <c r="D3" s="19"/>
      <c r="E3" s="19"/>
      <c r="F3" s="19"/>
      <c r="G3" s="19"/>
      <c r="H3" s="19"/>
      <c r="I3" s="19"/>
      <c r="J3" s="25"/>
      <c r="O3" s="18"/>
      <c r="P3" s="1"/>
      <c r="Q3" s="1"/>
      <c r="R3" s="31"/>
    </row>
    <row r="4" spans="2:18" s="24" customFormat="1" ht="15" customHeight="1" x14ac:dyDescent="0.2">
      <c r="B4" s="36"/>
      <c r="C4" s="37" t="s">
        <v>64</v>
      </c>
      <c r="D4" s="29"/>
      <c r="E4" s="37"/>
      <c r="F4" s="19"/>
      <c r="G4" s="19"/>
      <c r="H4" s="19"/>
      <c r="I4" s="19"/>
      <c r="J4" s="25"/>
      <c r="N4" s="97" t="s">
        <v>39</v>
      </c>
      <c r="O4" s="98"/>
      <c r="P4" s="98"/>
      <c r="Q4" s="99"/>
      <c r="R4" s="31"/>
    </row>
    <row r="5" spans="2:18" s="24" customFormat="1" ht="15" customHeight="1" thickBot="1" x14ac:dyDescent="0.25">
      <c r="B5" s="36"/>
      <c r="C5" s="38" t="s">
        <v>15</v>
      </c>
      <c r="D5" s="30"/>
      <c r="E5" s="38"/>
      <c r="F5" s="19"/>
      <c r="G5" s="19"/>
      <c r="H5" s="19"/>
      <c r="I5" s="19"/>
      <c r="J5" s="25"/>
      <c r="N5" s="39" t="s">
        <v>17</v>
      </c>
      <c r="O5" s="40" t="s">
        <v>18</v>
      </c>
      <c r="P5" s="41" t="s">
        <v>0</v>
      </c>
      <c r="Q5" s="42" t="s">
        <v>1</v>
      </c>
      <c r="R5" s="31"/>
    </row>
    <row r="6" spans="2:18" s="24" customFormat="1" ht="15" customHeight="1" thickTop="1" x14ac:dyDescent="0.2">
      <c r="B6" s="36"/>
      <c r="C6" s="38" t="s">
        <v>16</v>
      </c>
      <c r="D6" s="30"/>
      <c r="E6" s="38"/>
      <c r="F6" s="19"/>
      <c r="G6" s="19"/>
      <c r="H6" s="19"/>
      <c r="I6" s="19"/>
      <c r="J6" s="25"/>
      <c r="N6" s="43" t="s">
        <v>60</v>
      </c>
      <c r="O6" s="44">
        <v>0.79</v>
      </c>
      <c r="P6" s="44" t="s">
        <v>59</v>
      </c>
      <c r="Q6" s="45" t="s">
        <v>4</v>
      </c>
      <c r="R6" s="31"/>
    </row>
    <row r="7" spans="2:18" s="24" customFormat="1" ht="15" customHeight="1" thickBot="1" x14ac:dyDescent="0.25">
      <c r="B7" s="46"/>
      <c r="C7" s="47"/>
      <c r="D7" s="47"/>
      <c r="E7" s="47"/>
      <c r="F7" s="48"/>
      <c r="G7" s="48"/>
      <c r="H7" s="48"/>
      <c r="I7" s="48"/>
      <c r="J7" s="49"/>
      <c r="N7" s="50" t="s">
        <v>47</v>
      </c>
      <c r="O7" s="51">
        <v>8.34</v>
      </c>
      <c r="P7" s="51" t="s">
        <v>3</v>
      </c>
      <c r="Q7" s="52" t="s">
        <v>56</v>
      </c>
      <c r="R7" s="31"/>
    </row>
    <row r="8" spans="2:18" s="24" customFormat="1" ht="15" customHeight="1" x14ac:dyDescent="0.2">
      <c r="B8" s="36"/>
      <c r="C8" s="19"/>
      <c r="D8" s="19"/>
      <c r="E8" s="19"/>
      <c r="F8" s="19"/>
      <c r="G8" s="19"/>
      <c r="H8" s="19"/>
      <c r="I8" s="19"/>
      <c r="J8" s="25"/>
      <c r="N8" s="50" t="s">
        <v>48</v>
      </c>
      <c r="O8" s="53">
        <f>O6*O7</f>
        <v>6.5886000000000005</v>
      </c>
      <c r="P8" s="51" t="s">
        <v>3</v>
      </c>
      <c r="Q8" s="52" t="s">
        <v>22</v>
      </c>
      <c r="R8" s="31"/>
    </row>
    <row r="9" spans="2:18" s="24" customFormat="1" ht="15" customHeight="1" x14ac:dyDescent="0.2">
      <c r="B9" s="36"/>
      <c r="C9" s="21" t="s">
        <v>20</v>
      </c>
      <c r="D9" s="21"/>
      <c r="E9" s="21"/>
      <c r="F9" s="19"/>
      <c r="G9" s="19"/>
      <c r="H9" s="19"/>
      <c r="I9" s="19"/>
      <c r="J9" s="25"/>
      <c r="N9" s="50" t="s">
        <v>51</v>
      </c>
      <c r="O9" s="54">
        <v>0.14000000000000001</v>
      </c>
      <c r="P9" s="51" t="s">
        <v>11</v>
      </c>
      <c r="Q9" s="52" t="s">
        <v>55</v>
      </c>
      <c r="R9" s="31"/>
    </row>
    <row r="10" spans="2:18" s="24" customFormat="1" ht="15" customHeight="1" x14ac:dyDescent="0.2">
      <c r="B10" s="36"/>
      <c r="C10" s="19"/>
      <c r="D10" s="19"/>
      <c r="E10" s="19"/>
      <c r="F10" s="19"/>
      <c r="G10" s="19"/>
      <c r="H10" s="19"/>
      <c r="I10" s="19"/>
      <c r="J10" s="25"/>
      <c r="N10" s="50" t="s">
        <v>52</v>
      </c>
      <c r="O10" s="54">
        <v>0.13</v>
      </c>
      <c r="P10" s="51" t="s">
        <v>11</v>
      </c>
      <c r="Q10" s="52" t="s">
        <v>55</v>
      </c>
      <c r="R10" s="31"/>
    </row>
    <row r="11" spans="2:18" s="24" customFormat="1" ht="15" customHeight="1" x14ac:dyDescent="0.2">
      <c r="B11" s="36"/>
      <c r="C11" s="55" t="s">
        <v>17</v>
      </c>
      <c r="D11" s="55"/>
      <c r="E11" s="55" t="s">
        <v>18</v>
      </c>
      <c r="F11" s="56" t="s">
        <v>0</v>
      </c>
      <c r="G11" s="55" t="s">
        <v>1</v>
      </c>
      <c r="H11" s="55"/>
      <c r="J11" s="25"/>
      <c r="N11" s="50" t="s">
        <v>53</v>
      </c>
      <c r="O11" s="54">
        <f>(O9*$O$8)/((O9*$O$8)+(1-O9)*O7)</f>
        <v>0.11395013393777047</v>
      </c>
      <c r="P11" s="51" t="s">
        <v>10</v>
      </c>
      <c r="Q11" s="52" t="s">
        <v>22</v>
      </c>
      <c r="R11" s="31"/>
    </row>
    <row r="12" spans="2:18" s="24" customFormat="1" ht="15" customHeight="1" x14ac:dyDescent="0.2">
      <c r="B12" s="36"/>
      <c r="C12" s="10" t="s">
        <v>29</v>
      </c>
      <c r="D12" s="10"/>
      <c r="E12" s="12">
        <v>100000</v>
      </c>
      <c r="F12" s="11" t="s">
        <v>6</v>
      </c>
      <c r="G12" s="92" t="s">
        <v>19</v>
      </c>
      <c r="H12" s="92"/>
      <c r="I12" s="92"/>
      <c r="J12" s="25"/>
      <c r="N12" s="50" t="s">
        <v>54</v>
      </c>
      <c r="O12" s="54">
        <f>(O10*$O$8)/((O10*$O$8)+(1-O10)*O7)</f>
        <v>0.10558239950652823</v>
      </c>
      <c r="P12" s="51" t="s">
        <v>10</v>
      </c>
      <c r="Q12" s="52" t="s">
        <v>22</v>
      </c>
      <c r="R12" s="31"/>
    </row>
    <row r="13" spans="2:18" s="24" customFormat="1" ht="15" customHeight="1" x14ac:dyDescent="0.2">
      <c r="B13" s="36"/>
      <c r="C13" s="10" t="s">
        <v>30</v>
      </c>
      <c r="D13" s="10"/>
      <c r="E13" s="12">
        <v>100000</v>
      </c>
      <c r="F13" s="11" t="s">
        <v>6</v>
      </c>
      <c r="G13" s="92" t="s">
        <v>19</v>
      </c>
      <c r="H13" s="92"/>
      <c r="I13" s="92"/>
      <c r="J13" s="25"/>
      <c r="N13" s="50" t="s">
        <v>49</v>
      </c>
      <c r="O13" s="53">
        <f>(O8*O11)+(O7*(1-O11))</f>
        <v>8.1404277354213885</v>
      </c>
      <c r="P13" s="51" t="s">
        <v>3</v>
      </c>
      <c r="Q13" s="52" t="s">
        <v>22</v>
      </c>
      <c r="R13" s="31"/>
    </row>
    <row r="14" spans="2:18" s="24" customFormat="1" ht="15" customHeight="1" thickBot="1" x14ac:dyDescent="0.25">
      <c r="B14" s="36"/>
      <c r="C14" s="10" t="s">
        <v>31</v>
      </c>
      <c r="D14" s="10"/>
      <c r="E14" s="12">
        <v>100</v>
      </c>
      <c r="F14" s="11" t="s">
        <v>12</v>
      </c>
      <c r="G14" s="33" t="s">
        <v>19</v>
      </c>
      <c r="H14" s="33"/>
      <c r="I14" s="85"/>
      <c r="J14" s="25"/>
      <c r="N14" s="58" t="s">
        <v>50</v>
      </c>
      <c r="O14" s="59">
        <f>(O8*O12)+(O7*(1-O12))</f>
        <v>8.1550829855042668</v>
      </c>
      <c r="P14" s="60" t="s">
        <v>3</v>
      </c>
      <c r="Q14" s="61" t="s">
        <v>22</v>
      </c>
      <c r="R14" s="31"/>
    </row>
    <row r="15" spans="2:18" s="24" customFormat="1" ht="15" customHeight="1" x14ac:dyDescent="0.2">
      <c r="B15" s="36"/>
      <c r="C15" s="10" t="s">
        <v>32</v>
      </c>
      <c r="D15" s="10"/>
      <c r="E15" s="12">
        <v>50</v>
      </c>
      <c r="F15" s="11" t="s">
        <v>12</v>
      </c>
      <c r="G15" s="33" t="s">
        <v>19</v>
      </c>
      <c r="H15" s="33"/>
      <c r="I15" s="85"/>
      <c r="J15" s="25"/>
      <c r="R15" s="31"/>
    </row>
    <row r="16" spans="2:18" s="24" customFormat="1" ht="15" customHeight="1" x14ac:dyDescent="0.2">
      <c r="B16" s="36"/>
      <c r="C16" s="10" t="s">
        <v>67</v>
      </c>
      <c r="D16" s="10"/>
      <c r="E16" s="32">
        <v>0.03</v>
      </c>
      <c r="F16" s="10" t="s">
        <v>11</v>
      </c>
      <c r="G16" s="93" t="s">
        <v>66</v>
      </c>
      <c r="H16" s="93"/>
      <c r="I16" s="93"/>
      <c r="J16" s="25"/>
      <c r="N16" s="10"/>
      <c r="O16" s="62"/>
      <c r="P16" s="10"/>
      <c r="Q16" s="10"/>
      <c r="R16" s="31"/>
    </row>
    <row r="17" spans="2:10" s="24" customFormat="1" ht="15" customHeight="1" thickBot="1" x14ac:dyDescent="0.25">
      <c r="B17" s="46"/>
      <c r="C17" s="16"/>
      <c r="D17" s="16"/>
      <c r="E17" s="16"/>
      <c r="F17" s="63"/>
      <c r="G17" s="17"/>
      <c r="H17" s="17"/>
      <c r="I17" s="64"/>
      <c r="J17" s="49"/>
    </row>
    <row r="18" spans="2:10" s="24" customFormat="1" ht="15" customHeight="1" x14ac:dyDescent="0.2">
      <c r="B18" s="36"/>
      <c r="C18" s="55"/>
      <c r="D18" s="55"/>
      <c r="E18" s="55"/>
      <c r="F18" s="55"/>
      <c r="G18" s="55"/>
      <c r="H18" s="55"/>
      <c r="I18" s="55"/>
      <c r="J18" s="25"/>
    </row>
    <row r="19" spans="2:10" s="24" customFormat="1" ht="15" customHeight="1" x14ac:dyDescent="0.2">
      <c r="B19" s="36"/>
      <c r="C19" s="65" t="s">
        <v>21</v>
      </c>
      <c r="D19" s="65"/>
      <c r="E19" s="65"/>
      <c r="F19" s="55"/>
      <c r="G19" s="55"/>
      <c r="H19" s="55"/>
      <c r="I19" s="55"/>
      <c r="J19" s="25"/>
    </row>
    <row r="20" spans="2:10" s="24" customFormat="1" ht="15" customHeight="1" x14ac:dyDescent="0.2">
      <c r="B20" s="36"/>
      <c r="C20" s="55"/>
      <c r="D20" s="55"/>
      <c r="E20" s="55"/>
      <c r="F20" s="55"/>
      <c r="G20" s="55"/>
      <c r="H20" s="55"/>
      <c r="I20" s="55"/>
      <c r="J20" s="25"/>
    </row>
    <row r="21" spans="2:10" s="24" customFormat="1" ht="15" customHeight="1" x14ac:dyDescent="0.2">
      <c r="B21" s="36"/>
      <c r="C21" s="55" t="s">
        <v>17</v>
      </c>
      <c r="D21" s="55"/>
      <c r="E21" s="55" t="s">
        <v>18</v>
      </c>
      <c r="F21" s="56" t="s">
        <v>0</v>
      </c>
      <c r="G21" s="55" t="s">
        <v>1</v>
      </c>
      <c r="H21" s="55"/>
      <c r="J21" s="25"/>
    </row>
    <row r="22" spans="2:10" s="24" customFormat="1" ht="15" customHeight="1" x14ac:dyDescent="0.2">
      <c r="B22" s="36"/>
      <c r="C22" s="19" t="s">
        <v>33</v>
      </c>
      <c r="D22" s="19"/>
      <c r="E22" s="12">
        <v>7</v>
      </c>
      <c r="F22" s="10" t="s">
        <v>7</v>
      </c>
      <c r="G22" s="93" t="s">
        <v>66</v>
      </c>
      <c r="H22" s="93"/>
      <c r="I22" s="93"/>
      <c r="J22" s="25"/>
    </row>
    <row r="23" spans="2:10" s="24" customFormat="1" ht="15" customHeight="1" x14ac:dyDescent="0.2">
      <c r="B23" s="36"/>
      <c r="C23" s="19" t="s">
        <v>34</v>
      </c>
      <c r="D23" s="19"/>
      <c r="E23" s="12">
        <v>15</v>
      </c>
      <c r="F23" s="10" t="s">
        <v>7</v>
      </c>
      <c r="G23" s="93" t="s">
        <v>66</v>
      </c>
      <c r="H23" s="93"/>
      <c r="I23" s="93"/>
      <c r="J23" s="25"/>
    </row>
    <row r="24" spans="2:10" s="24" customFormat="1" ht="15" customHeight="1" x14ac:dyDescent="0.2">
      <c r="B24" s="36"/>
      <c r="C24" s="10" t="s">
        <v>35</v>
      </c>
      <c r="D24" s="10"/>
      <c r="E24" s="20">
        <v>30</v>
      </c>
      <c r="F24" s="10" t="s">
        <v>12</v>
      </c>
      <c r="G24" s="93" t="s">
        <v>66</v>
      </c>
      <c r="H24" s="93"/>
      <c r="I24" s="93"/>
      <c r="J24" s="25"/>
    </row>
    <row r="25" spans="2:10" s="24" customFormat="1" ht="15" customHeight="1" x14ac:dyDescent="0.2">
      <c r="B25" s="36"/>
      <c r="C25" s="10" t="s">
        <v>36</v>
      </c>
      <c r="D25" s="10"/>
      <c r="E25" s="20">
        <v>30</v>
      </c>
      <c r="F25" s="10" t="s">
        <v>12</v>
      </c>
      <c r="G25" s="93" t="s">
        <v>66</v>
      </c>
      <c r="H25" s="93"/>
      <c r="I25" s="93"/>
      <c r="J25" s="25"/>
    </row>
    <row r="26" spans="2:10" s="24" customFormat="1" ht="15" customHeight="1" x14ac:dyDescent="0.2">
      <c r="B26" s="36"/>
      <c r="C26" s="10" t="s">
        <v>37</v>
      </c>
      <c r="D26" s="10"/>
      <c r="E26" s="20">
        <v>40</v>
      </c>
      <c r="F26" s="10" t="s">
        <v>12</v>
      </c>
      <c r="G26" s="93" t="s">
        <v>66</v>
      </c>
      <c r="H26" s="93"/>
      <c r="I26" s="93"/>
      <c r="J26" s="25"/>
    </row>
    <row r="27" spans="2:10" s="24" customFormat="1" ht="15" customHeight="1" x14ac:dyDescent="0.2">
      <c r="B27" s="36"/>
      <c r="C27" s="10" t="s">
        <v>38</v>
      </c>
      <c r="D27" s="10"/>
      <c r="E27" s="20">
        <v>25</v>
      </c>
      <c r="F27" s="10" t="s">
        <v>12</v>
      </c>
      <c r="G27" s="93" t="s">
        <v>66</v>
      </c>
      <c r="H27" s="93"/>
      <c r="I27" s="93"/>
      <c r="J27" s="25"/>
    </row>
    <row r="28" spans="2:10" s="24" customFormat="1" ht="15" customHeight="1" thickBot="1" x14ac:dyDescent="0.25">
      <c r="B28" s="46"/>
      <c r="C28" s="16"/>
      <c r="D28" s="16"/>
      <c r="E28" s="16"/>
      <c r="F28" s="66"/>
      <c r="G28" s="16"/>
      <c r="H28" s="16"/>
      <c r="I28" s="64"/>
      <c r="J28" s="49"/>
    </row>
    <row r="29" spans="2:10" s="24" customFormat="1" ht="15" customHeight="1" x14ac:dyDescent="0.2">
      <c r="B29" s="36"/>
      <c r="C29" s="19"/>
      <c r="D29" s="19"/>
      <c r="E29" s="19"/>
      <c r="F29" s="57"/>
      <c r="G29" s="10"/>
      <c r="H29" s="10"/>
      <c r="I29" s="67"/>
      <c r="J29" s="25"/>
    </row>
    <row r="30" spans="2:10" s="24" customFormat="1" ht="15" customHeight="1" x14ac:dyDescent="0.2">
      <c r="B30" s="36"/>
      <c r="C30" s="21" t="s">
        <v>14</v>
      </c>
      <c r="D30" s="21"/>
      <c r="E30" s="21"/>
      <c r="F30" s="57"/>
      <c r="G30" s="10"/>
      <c r="H30" s="10"/>
      <c r="I30" s="67"/>
      <c r="J30" s="25"/>
    </row>
    <row r="31" spans="2:10" s="24" customFormat="1" ht="15" customHeight="1" x14ac:dyDescent="0.2">
      <c r="B31" s="36"/>
      <c r="C31" s="19"/>
      <c r="D31" s="19"/>
      <c r="E31" s="19"/>
      <c r="F31" s="57"/>
      <c r="G31" s="10"/>
      <c r="H31" s="10"/>
      <c r="I31" s="67"/>
      <c r="J31" s="25"/>
    </row>
    <row r="32" spans="2:10" s="24" customFormat="1" ht="15" customHeight="1" x14ac:dyDescent="0.2">
      <c r="B32" s="36"/>
      <c r="C32" s="55" t="s">
        <v>17</v>
      </c>
      <c r="D32" s="55"/>
      <c r="E32" s="55"/>
      <c r="F32" s="55" t="s">
        <v>18</v>
      </c>
      <c r="G32" s="56" t="s">
        <v>0</v>
      </c>
      <c r="H32" s="55" t="s">
        <v>1</v>
      </c>
      <c r="J32" s="25"/>
    </row>
    <row r="33" spans="1:10" s="24" customFormat="1" ht="15" customHeight="1" x14ac:dyDescent="0.2">
      <c r="B33" s="36"/>
      <c r="C33" s="10" t="s">
        <v>27</v>
      </c>
      <c r="D33" s="10"/>
      <c r="E33" s="10"/>
      <c r="F33" s="22">
        <f>E12*(E14/100)</f>
        <v>100000</v>
      </c>
      <c r="G33" s="10" t="s">
        <v>13</v>
      </c>
      <c r="H33" s="67" t="s">
        <v>22</v>
      </c>
      <c r="J33" s="25"/>
    </row>
    <row r="34" spans="1:10" s="24" customFormat="1" ht="15" customHeight="1" x14ac:dyDescent="0.2">
      <c r="B34" s="36"/>
      <c r="C34" s="10" t="s">
        <v>28</v>
      </c>
      <c r="D34" s="10"/>
      <c r="E34" s="10"/>
      <c r="F34" s="22">
        <f>E13*(E15/100)</f>
        <v>50000</v>
      </c>
      <c r="G34" s="10" t="s">
        <v>13</v>
      </c>
      <c r="H34" s="10" t="s">
        <v>22</v>
      </c>
      <c r="J34" s="23"/>
    </row>
    <row r="35" spans="1:10" s="24" customFormat="1" ht="15" customHeight="1" x14ac:dyDescent="0.2">
      <c r="B35" s="36"/>
      <c r="C35" s="10" t="s">
        <v>23</v>
      </c>
      <c r="D35" s="10"/>
      <c r="E35" s="10"/>
      <c r="F35" s="22">
        <f>E12*E24/100</f>
        <v>30000</v>
      </c>
      <c r="G35" s="10" t="s">
        <v>13</v>
      </c>
      <c r="H35" s="10" t="s">
        <v>22</v>
      </c>
      <c r="J35" s="25"/>
    </row>
    <row r="36" spans="1:10" s="24" customFormat="1" ht="15" customHeight="1" x14ac:dyDescent="0.2">
      <c r="B36" s="36"/>
      <c r="C36" s="10" t="s">
        <v>24</v>
      </c>
      <c r="D36" s="10"/>
      <c r="E36" s="10"/>
      <c r="F36" s="22">
        <f>E13*E25/100</f>
        <v>30000</v>
      </c>
      <c r="G36" s="10" t="s">
        <v>13</v>
      </c>
      <c r="H36" s="10" t="s">
        <v>22</v>
      </c>
      <c r="J36" s="25"/>
    </row>
    <row r="37" spans="1:10" s="24" customFormat="1" ht="15" customHeight="1" x14ac:dyDescent="0.2">
      <c r="B37" s="36"/>
      <c r="C37" s="10" t="s">
        <v>25</v>
      </c>
      <c r="D37" s="10"/>
      <c r="E37" s="10"/>
      <c r="F37" s="22">
        <f>E12*E26/100</f>
        <v>40000</v>
      </c>
      <c r="G37" s="10" t="s">
        <v>13</v>
      </c>
      <c r="H37" s="10" t="s">
        <v>22</v>
      </c>
      <c r="J37" s="25"/>
    </row>
    <row r="38" spans="1:10" s="24" customFormat="1" ht="15" customHeight="1" x14ac:dyDescent="0.2">
      <c r="B38" s="36"/>
      <c r="C38" s="10" t="s">
        <v>26</v>
      </c>
      <c r="D38" s="10"/>
      <c r="E38" s="10"/>
      <c r="F38" s="22">
        <f>E13*E27/100</f>
        <v>25000</v>
      </c>
      <c r="G38" s="10" t="s">
        <v>13</v>
      </c>
      <c r="H38" s="10" t="s">
        <v>22</v>
      </c>
      <c r="J38" s="68"/>
    </row>
    <row r="39" spans="1:10" s="24" customFormat="1" ht="15" customHeight="1" thickBot="1" x14ac:dyDescent="0.25">
      <c r="B39" s="36"/>
      <c r="C39" s="10"/>
      <c r="D39" s="10"/>
      <c r="E39" s="10"/>
      <c r="F39" s="22"/>
      <c r="G39" s="10"/>
      <c r="H39" s="10"/>
      <c r="I39" s="10"/>
      <c r="J39" s="68"/>
    </row>
    <row r="40" spans="1:10" s="24" customFormat="1" ht="15" customHeight="1" x14ac:dyDescent="0.2">
      <c r="B40" s="69"/>
      <c r="C40" s="26"/>
      <c r="D40" s="26"/>
      <c r="E40" s="26"/>
      <c r="F40" s="27"/>
      <c r="G40" s="26"/>
      <c r="H40" s="26"/>
      <c r="I40" s="26"/>
      <c r="J40" s="70"/>
    </row>
    <row r="41" spans="1:10" s="24" customFormat="1" ht="15" customHeight="1" x14ac:dyDescent="0.2">
      <c r="B41" s="36"/>
      <c r="C41" s="21" t="s">
        <v>40</v>
      </c>
      <c r="D41" s="21"/>
      <c r="E41" s="21"/>
      <c r="F41" s="19"/>
      <c r="G41" s="19"/>
      <c r="H41" s="19"/>
      <c r="I41" s="19"/>
      <c r="J41" s="25"/>
    </row>
    <row r="42" spans="1:10" s="24" customFormat="1" ht="15" customHeight="1" x14ac:dyDescent="0.2">
      <c r="B42" s="36"/>
      <c r="C42" s="21"/>
      <c r="D42" s="21"/>
      <c r="E42" s="21"/>
      <c r="F42" s="19"/>
      <c r="G42" s="19"/>
      <c r="H42" s="19"/>
      <c r="I42" s="19"/>
      <c r="J42" s="25"/>
    </row>
    <row r="43" spans="1:10" s="24" customFormat="1" ht="15" customHeight="1" x14ac:dyDescent="0.2">
      <c r="B43" s="36"/>
      <c r="C43" s="71" t="s">
        <v>41</v>
      </c>
      <c r="D43" s="71"/>
      <c r="E43" s="71" t="s">
        <v>18</v>
      </c>
      <c r="F43" s="71" t="s">
        <v>0</v>
      </c>
      <c r="G43" s="71" t="s">
        <v>1</v>
      </c>
      <c r="H43" s="71"/>
      <c r="J43" s="25"/>
    </row>
    <row r="44" spans="1:10" s="24" customFormat="1" ht="15" customHeight="1" x14ac:dyDescent="0.2">
      <c r="B44" s="36"/>
      <c r="C44" s="10" t="s">
        <v>42</v>
      </c>
      <c r="D44" s="10"/>
      <c r="E44" s="72">
        <v>6.2</v>
      </c>
      <c r="F44" s="10" t="s">
        <v>2</v>
      </c>
      <c r="G44" s="10" t="s">
        <v>46</v>
      </c>
      <c r="H44" s="10"/>
      <c r="J44" s="25"/>
    </row>
    <row r="45" spans="1:10" s="24" customFormat="1" ht="15" customHeight="1" x14ac:dyDescent="0.2">
      <c r="B45" s="36"/>
      <c r="C45" s="10" t="s">
        <v>43</v>
      </c>
      <c r="D45" s="10"/>
      <c r="E45" s="72">
        <f>(E16)*(O13)*(O11)*1000</f>
        <v>27.828084922860263</v>
      </c>
      <c r="F45" s="10" t="s">
        <v>9</v>
      </c>
      <c r="G45" s="10" t="s">
        <v>22</v>
      </c>
      <c r="H45" s="10"/>
      <c r="J45" s="25"/>
    </row>
    <row r="46" spans="1:10" s="24" customFormat="1" ht="15" customHeight="1" x14ac:dyDescent="0.2">
      <c r="B46" s="36"/>
      <c r="C46" s="10" t="s">
        <v>44</v>
      </c>
      <c r="D46" s="10"/>
      <c r="E46" s="72">
        <v>2.5</v>
      </c>
      <c r="F46" s="10" t="s">
        <v>2</v>
      </c>
      <c r="G46" s="10" t="s">
        <v>46</v>
      </c>
      <c r="H46" s="10"/>
      <c r="J46" s="25"/>
    </row>
    <row r="47" spans="1:10" s="24" customFormat="1" ht="15" customHeight="1" x14ac:dyDescent="0.2">
      <c r="B47" s="36"/>
      <c r="C47" s="10" t="s">
        <v>45</v>
      </c>
      <c r="D47" s="10"/>
      <c r="E47" s="72">
        <f>(E16)*(O14)*(O12)*1000</f>
        <v>25.830996893532074</v>
      </c>
      <c r="F47" s="10" t="s">
        <v>9</v>
      </c>
      <c r="G47" s="10" t="s">
        <v>22</v>
      </c>
      <c r="H47" s="10"/>
      <c r="J47" s="25"/>
    </row>
    <row r="48" spans="1:10" s="24" customFormat="1" ht="15" customHeight="1" thickBot="1" x14ac:dyDescent="0.25">
      <c r="A48" s="25"/>
      <c r="B48" s="46"/>
      <c r="C48" s="16"/>
      <c r="D48" s="16"/>
      <c r="E48" s="16"/>
      <c r="F48" s="73"/>
      <c r="G48" s="16"/>
      <c r="H48" s="16"/>
      <c r="I48" s="16"/>
      <c r="J48" s="49"/>
    </row>
    <row r="49" spans="2:10" s="24" customFormat="1" ht="15" customHeight="1" x14ac:dyDescent="0.2">
      <c r="B49" s="36"/>
      <c r="C49" s="19"/>
      <c r="D49" s="19"/>
      <c r="E49" s="19"/>
      <c r="F49" s="19"/>
      <c r="G49" s="19"/>
      <c r="H49" s="19"/>
      <c r="I49" s="19"/>
      <c r="J49" s="25"/>
    </row>
    <row r="50" spans="2:10" s="24" customFormat="1" ht="15" customHeight="1" x14ac:dyDescent="0.2">
      <c r="B50" s="36"/>
      <c r="C50" s="21" t="s">
        <v>58</v>
      </c>
      <c r="D50" s="21"/>
      <c r="E50" s="21"/>
      <c r="F50" s="19"/>
      <c r="G50" s="19"/>
      <c r="H50" s="19"/>
      <c r="I50" s="19"/>
      <c r="J50" s="25"/>
    </row>
    <row r="51" spans="2:10" s="24" customFormat="1" ht="15" customHeight="1" x14ac:dyDescent="0.2">
      <c r="B51" s="36"/>
      <c r="C51" s="19"/>
      <c r="D51" s="19"/>
      <c r="E51" s="19"/>
      <c r="F51" s="19"/>
      <c r="G51" s="19"/>
      <c r="H51" s="19"/>
      <c r="I51" s="19"/>
      <c r="J51" s="25"/>
    </row>
    <row r="52" spans="2:10" s="24" customFormat="1" ht="15" customHeight="1" thickBot="1" x14ac:dyDescent="0.25">
      <c r="B52" s="36"/>
      <c r="C52" s="106"/>
      <c r="D52" s="107"/>
      <c r="E52" s="108"/>
      <c r="F52" s="2" t="s">
        <v>8</v>
      </c>
      <c r="G52" s="2" t="s">
        <v>57</v>
      </c>
      <c r="H52" s="7"/>
      <c r="I52" s="7"/>
      <c r="J52" s="13"/>
    </row>
    <row r="53" spans="2:10" ht="15" thickTop="1" x14ac:dyDescent="0.2">
      <c r="B53" s="74"/>
      <c r="C53" s="100" t="s">
        <v>42</v>
      </c>
      <c r="D53" s="101"/>
      <c r="E53" s="102"/>
      <c r="F53" s="3">
        <f>((E44/1000)*F35)/E22</f>
        <v>26.571428571428573</v>
      </c>
      <c r="G53" s="3">
        <f>E12/1000*E44/2000</f>
        <v>0.31</v>
      </c>
      <c r="H53" s="8"/>
      <c r="I53" s="8"/>
      <c r="J53" s="14"/>
    </row>
    <row r="54" spans="2:10" ht="14.25" x14ac:dyDescent="0.2">
      <c r="B54" s="74"/>
      <c r="C54" s="103" t="s">
        <v>44</v>
      </c>
      <c r="D54" s="104"/>
      <c r="E54" s="105"/>
      <c r="F54" s="3">
        <f>((E46/1000)*F36)/E23</f>
        <v>5</v>
      </c>
      <c r="G54" s="3">
        <f>E13/1000*E46/2000</f>
        <v>0.125</v>
      </c>
      <c r="H54" s="8"/>
      <c r="I54" s="8"/>
      <c r="J54" s="14"/>
    </row>
    <row r="55" spans="2:10" ht="14.25" x14ac:dyDescent="0.2">
      <c r="B55" s="74"/>
      <c r="C55" s="103" t="s">
        <v>43</v>
      </c>
      <c r="D55" s="104"/>
      <c r="E55" s="105"/>
      <c r="F55" s="4">
        <f>(E45/365/1000)*F37</f>
        <v>3.0496531422312616</v>
      </c>
      <c r="G55" s="4">
        <f>F33/1000*E45/2000</f>
        <v>1.3914042461430132</v>
      </c>
      <c r="H55" s="8"/>
      <c r="I55" s="8"/>
      <c r="J55" s="14"/>
    </row>
    <row r="56" spans="2:10" ht="15" thickBot="1" x14ac:dyDescent="0.25">
      <c r="B56" s="74"/>
      <c r="C56" s="86" t="s">
        <v>45</v>
      </c>
      <c r="D56" s="87"/>
      <c r="E56" s="88"/>
      <c r="F56" s="5">
        <f>(E47/365/1000)*F38</f>
        <v>1.76924636257069</v>
      </c>
      <c r="G56" s="76">
        <f>F34/1000*E47/2000</f>
        <v>0.6457749223383018</v>
      </c>
      <c r="H56" s="77"/>
      <c r="I56" s="8"/>
      <c r="J56" s="14"/>
    </row>
    <row r="57" spans="2:10" ht="15.75" thickTop="1" x14ac:dyDescent="0.2">
      <c r="B57" s="74"/>
      <c r="C57" s="89" t="s">
        <v>62</v>
      </c>
      <c r="D57" s="90"/>
      <c r="E57" s="91"/>
      <c r="F57" s="6">
        <f>SUM(F53:F56)</f>
        <v>36.390328076230524</v>
      </c>
      <c r="G57" s="6">
        <f>SUM(G53:G56)</f>
        <v>2.4721791684813148</v>
      </c>
      <c r="H57" s="9"/>
      <c r="I57" s="9"/>
      <c r="J57" s="15"/>
    </row>
    <row r="58" spans="2:10" x14ac:dyDescent="0.2">
      <c r="B58" s="74"/>
      <c r="C58" s="78"/>
      <c r="D58" s="78"/>
      <c r="E58" s="78"/>
      <c r="F58" s="78"/>
      <c r="G58" s="78"/>
      <c r="H58" s="78"/>
      <c r="I58" s="78"/>
      <c r="J58" s="79"/>
    </row>
    <row r="59" spans="2:10" ht="15" thickBot="1" x14ac:dyDescent="0.25">
      <c r="B59" s="80"/>
      <c r="C59" s="81" t="s">
        <v>63</v>
      </c>
      <c r="D59" s="34"/>
      <c r="E59" s="81"/>
      <c r="F59" s="82"/>
      <c r="G59" s="82"/>
      <c r="H59" s="83" t="s">
        <v>5</v>
      </c>
      <c r="I59" s="35"/>
      <c r="J59" s="84"/>
    </row>
  </sheetData>
  <sheetProtection password="CA15" sheet="1" objects="1" scenarios="1" selectLockedCells="1"/>
  <mergeCells count="17">
    <mergeCell ref="B2:J2"/>
    <mergeCell ref="N4:Q4"/>
    <mergeCell ref="C53:E53"/>
    <mergeCell ref="C54:E54"/>
    <mergeCell ref="C55:E55"/>
    <mergeCell ref="C52:E52"/>
    <mergeCell ref="C56:E56"/>
    <mergeCell ref="C57:E57"/>
    <mergeCell ref="G12:I12"/>
    <mergeCell ref="G13:I13"/>
    <mergeCell ref="G16:I16"/>
    <mergeCell ref="G22:I22"/>
    <mergeCell ref="G23:I23"/>
    <mergeCell ref="G24:I24"/>
    <mergeCell ref="G25:I25"/>
    <mergeCell ref="G26:I26"/>
    <mergeCell ref="G27:I27"/>
  </mergeCells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Wine</vt:lpstr>
      <vt:lpstr>Wine!ST_VRU_EFF</vt:lpstr>
      <vt:lpstr>Wine!VRU_EFF</vt:lpstr>
    </vt:vector>
  </TitlesOfParts>
  <Company>SBCAPCD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Winery Calculations</dc:title>
  <dc:creator>Michael Goldman - SBCAPCD</dc:creator>
  <dc:description>ver 2.3:  January 31, 2008 
minor revision 2/6/08 for cell colors (no calculation changes)</dc:description>
  <cp:lastModifiedBy>Kevin M. Brown</cp:lastModifiedBy>
  <cp:lastPrinted>2008-01-24T17:20:27Z</cp:lastPrinted>
  <dcterms:created xsi:type="dcterms:W3CDTF">2006-04-29T17:56:01Z</dcterms:created>
  <dcterms:modified xsi:type="dcterms:W3CDTF">2017-07-19T23:22:19Z</dcterms:modified>
</cp:coreProperties>
</file>